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firstSheet="8" activeTab="8"/>
  </bookViews>
  <sheets>
    <sheet name="Биланс стања 15" sheetId="1" r:id="rId1"/>
    <sheet name="Биланс успеха 15 " sheetId="2" r:id="rId2"/>
    <sheet name="Извештај о токовима готовине 15" sheetId="3" r:id="rId3"/>
    <sheet name="Биланс стања 16" sheetId="4" r:id="rId4"/>
    <sheet name="Биланс успеха 16" sheetId="5" r:id="rId5"/>
    <sheet name="Извештај о токовима 16" sheetId="6" r:id="rId6"/>
    <sheet name="Субвенције" sheetId="7" r:id="rId7"/>
    <sheet name="Трошкови запослених" sheetId="8" r:id="rId8"/>
    <sheet name="Динамика запошљавања" sheetId="9" r:id="rId9"/>
    <sheet name="Планирана структура запосленост" sheetId="10" r:id="rId10"/>
    <sheet name="Зараде-1" sheetId="11" r:id="rId11"/>
    <sheet name="6.4.1.1." sheetId="12" r:id="rId12"/>
    <sheet name="6.4.1.2" sheetId="13" r:id="rId13"/>
    <sheet name="Накнаде" sheetId="14" r:id="rId14"/>
    <sheet name="Улагања" sheetId="15" r:id="rId15"/>
    <sheet name="Кредит" sheetId="16" r:id="rId16"/>
    <sheet name="Потраживања-Обавезе" sheetId="17" r:id="rId17"/>
    <sheet name="Набавке" sheetId="18" r:id="rId18"/>
    <sheet name="Средства за посебне намене" sheetId="19" r:id="rId19"/>
  </sheets>
  <definedNames>
    <definedName name="_xlnm.Print_Area" localSheetId="0">'Биланс стања 15'!$B$1:$I$134</definedName>
    <definedName name="_xlnm.Print_Area" localSheetId="3">'Биланс стања 16'!$B$2:$K$136</definedName>
    <definedName name="_xlnm.Print_Area" localSheetId="1">'Биланс успеха 15 '!$B$3:$I$78</definedName>
    <definedName name="_xlnm.Print_Area" localSheetId="4">'Биланс успеха 16'!$A$2:$K$80</definedName>
    <definedName name="_xlnm.Print_Area" localSheetId="8">'Динамика запошљавања'!$B$2:$J$32</definedName>
    <definedName name="_xlnm.Print_Area" localSheetId="10">'Зараде-1'!$A$2:$I$26</definedName>
    <definedName name="_xlnm.Print_Area" localSheetId="5">'Извештај о токовима 16'!$B$3:$H$61</definedName>
    <definedName name="_xlnm.Print_Area" localSheetId="2">'Извештај о токовима готовине 15'!$B$3:$H$60</definedName>
    <definedName name="_xlnm.Print_Area" localSheetId="15">'Кредит'!$A$1:$M$100</definedName>
    <definedName name="_xlnm.Print_Area" localSheetId="17">'Набавке'!$B$1:$K$139</definedName>
    <definedName name="_xlnm.Print_Area" localSheetId="13">'Накнаде'!$A$3:$Q$46</definedName>
    <definedName name="_xlnm.Print_Area" localSheetId="9">'Планирана структура запосленост'!$B$2:$R$18</definedName>
    <definedName name="_xlnm.Print_Area" localSheetId="16">'Потраживања-Обавезе'!$B$3:$O$20</definedName>
    <definedName name="_xlnm.Print_Area" localSheetId="18">'Средства за посебне намене'!$B$2:$K$19</definedName>
    <definedName name="_xlnm.Print_Area" localSheetId="6">'Субвенције'!$A$2:$J$23</definedName>
    <definedName name="_xlnm.Print_Area" localSheetId="7">'Трошкови запослених'!$A$1:$L$55</definedName>
    <definedName name="_xlnm.Print_Area" localSheetId="14">'Улагања'!$B$3:$O$64</definedName>
  </definedNames>
  <calcPr fullCalcOnLoad="1"/>
</workbook>
</file>

<file path=xl/sharedStrings.xml><?xml version="1.0" encoding="utf-8"?>
<sst xmlns="http://schemas.openxmlformats.org/spreadsheetml/2006/main" count="1892" uniqueCount="1153">
  <si>
    <t xml:space="preserve">СТАЊЕ НА ДАН </t>
  </si>
  <si>
    <t xml:space="preserve">АНАЛИТИКА  КРЕДИТНИХ ОБАВЕЗА 
</t>
  </si>
  <si>
    <t>САЛДО 31.12.20__.</t>
  </si>
  <si>
    <t>САЛДО 31.03.20__.</t>
  </si>
  <si>
    <t>САЛДО 30.06.20__.</t>
  </si>
  <si>
    <t>САЛДО 30.09.20__.</t>
  </si>
  <si>
    <t>Група рачуна-рачун</t>
  </si>
  <si>
    <t xml:space="preserve">П О З И Ц И Ј А 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</si>
  <si>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</si>
  <si>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</si>
  <si>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</si>
  <si>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</si>
  <si>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</si>
  <si>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</si>
  <si>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</si>
  <si>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</si>
  <si>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</si>
  <si>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 xml:space="preserve">А. ТОКОВИ ГОТОВИНЕ ИЗ ПОСЛОВНИХ АКТИВНОСТИ </t>
  </si>
  <si>
    <t>I. Прилив готовине из пословних активности (1 до 3)</t>
  </si>
  <si>
    <t>II. Одлив готовине из пословних активности (1 до 5)</t>
  </si>
  <si>
    <t>III.НЕТО ПРИЛИВ ГОТОВИНЕ ИЗ ПОСЛОВНИХ АКТИВНОСТИ (I-II)</t>
  </si>
  <si>
    <t>IV. НЕТО ОДЛИВ ГОТОВИНЕ ИЗ ПОСЛОВНИХ АКТИВНОСТИ (II-I)</t>
  </si>
  <si>
    <t>I. Прилив готовине из активности инвестирања (1 до 5)</t>
  </si>
  <si>
    <t>II. Остали одливи готовине из активности инвестирања (1 до 3)</t>
  </si>
  <si>
    <t>III. НЕТО ПРИЛИВ ГОТОВИНЕ ИЗ АКТИВНОСТИ ИНВЕСТИРАЊА (I-II)</t>
  </si>
  <si>
    <t>IV. НЕТО ОДЛИВ ГОТОВИНЕ ИЗ АКТИВНОСТИ ИНВЕСТИРАЊА (II-I)</t>
  </si>
  <si>
    <t>I Прилив готовине из активности финансирања (1 до 3)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</si>
  <si>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</si>
  <si>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</si>
  <si>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</si>
  <si>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</si>
  <si>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II. Одлив готовине из активности финансирања (1 до 4)</t>
  </si>
  <si>
    <t>2. Дугорочни кредити  (одливи)</t>
  </si>
  <si>
    <t>3. Краткорочни кредити  (одливи)</t>
  </si>
  <si>
    <t>4. Остале обавезе (одлив)</t>
  </si>
  <si>
    <t>III. НЕТО ПРИЛИВ ГОТОВИНЕ ИЗ АКТИВНОСТИ ФИНАНСИРАЊА (I-II)</t>
  </si>
  <si>
    <t>IV. НЕТО ОДЛИВ ГОТОВИНЕ ИЗ АКТИВНОСТИ ФИНАНСИРАЊА (II-I)</t>
  </si>
  <si>
    <t>Г. СВЕГА ПРИЛИВИ ГОТОВИНЕ (401+413+425)</t>
  </si>
  <si>
    <t>Д. СВЕГА ОДЛИВИ ГОТОВИНЕ (405+419+431)</t>
  </si>
  <si>
    <t>Ђ. НЕТО ПРИЛИВИ ГОТОВИНЕ (440-441)</t>
  </si>
  <si>
    <t>Е. НЕТО ОДЛИВИ ГОТОВИНЕ (441-440)</t>
  </si>
  <si>
    <t>Ж. ГОТОВИНА НА ПОЧЕТКУ ОБРАЧУНСКОГ ПЕРИОДА</t>
  </si>
  <si>
    <t>З. ПОЗИТИВНЕ КУРСНЕ РАЗЛИКЕ ПО ОСНОВУ ПРЕРАЧУНА ГОТОВИНЕ</t>
  </si>
  <si>
    <t>И. НЕГАТИВНЕ КУРСНЕ РАЗЛИКЕ ПО ОСНОВУ ПРЕРАЧУНА ГОТОВИНЕ</t>
  </si>
  <si>
    <t>Ј. ГОТОВИНА НА КРАЈУ ОБРАЧУНСКОГ ПЕРИОДА (442-443+444+445-446)</t>
  </si>
  <si>
    <t>А. УПИСАНИ А НЕУПЛАЋЕНИ КАПИТАЛ</t>
  </si>
  <si>
    <t>Б. СТАЛНА ИМОВИНА ( 003+011+021+026+035)</t>
  </si>
  <si>
    <t>01</t>
  </si>
  <si>
    <t>НЕМАТЕРИЈАЛНА ИМОВИНА ( 004+005+006+007+008+009+010)</t>
  </si>
  <si>
    <t>1. Улагања и развој</t>
  </si>
  <si>
    <t>011 и 012</t>
  </si>
  <si>
    <t>2. Концесија, патенти, лиценце, робне и услужне марке, софтвер и остала права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</si>
  <si>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</si>
  <si>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</si>
  <si>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</si>
  <si>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</si>
  <si>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 xml:space="preserve">7. Исправка вредности нематеријалне имовине </t>
  </si>
  <si>
    <t>02</t>
  </si>
  <si>
    <t>II. НЕКРЕТНИНЕ, ПОСТРОЈЕЊА И ОПРЕМА (012+013+014+015+016+017+018+019+020)</t>
  </si>
  <si>
    <t>020 и 021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</si>
  <si>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</si>
  <si>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</si>
  <si>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</si>
  <si>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</si>
  <si>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</si>
  <si>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026</t>
  </si>
  <si>
    <t>6. Постројења, некретнине и опрема у припреми</t>
  </si>
  <si>
    <t>027</t>
  </si>
  <si>
    <t>7. Улагања у туђим некретнинама, постројењима и опреми</t>
  </si>
  <si>
    <t>028</t>
  </si>
  <si>
    <t>8. Аванси за некретнине, постројења и опрему</t>
  </si>
  <si>
    <t>029</t>
  </si>
  <si>
    <t>Исправка вредности некретнина, постројења и опреме</t>
  </si>
  <si>
    <t>03</t>
  </si>
  <si>
    <t>III. БИОЛОШКА СРЕДСТВА(022+023+024+025)</t>
  </si>
  <si>
    <t>030 и 031</t>
  </si>
  <si>
    <t>1. Шуме и вишегодишњи засади</t>
  </si>
  <si>
    <t>032</t>
  </si>
  <si>
    <t>2. Основно стадо</t>
  </si>
  <si>
    <t>037</t>
  </si>
  <si>
    <t>3. Биолошка средства у припреми</t>
  </si>
  <si>
    <t>038</t>
  </si>
  <si>
    <t>4. Аванси за биолошка средства</t>
  </si>
  <si>
    <t>04</t>
  </si>
  <si>
    <t>V. ДУГОРОЧНИ ФИНАНСИЈСКИ ПЛАСМАНИ (027 + 028+029+030+031+032+033+034)</t>
  </si>
  <si>
    <t>040</t>
  </si>
  <si>
    <t>1. Учешћа у капиталу зависних правних лица</t>
  </si>
  <si>
    <t>041</t>
  </si>
  <si>
    <t>2. Учешће у капиталу придружених субјеката и заједничким подухватима</t>
  </si>
  <si>
    <t>042</t>
  </si>
  <si>
    <t>3. Учешће у капиталу осталих правних лица и друге хартије од вредности расположиве за продају</t>
  </si>
  <si>
    <t>043</t>
  </si>
  <si>
    <t>4. Дугорочни пласмани матичним,зависним и осталим повезаним правним лицима у земљи</t>
  </si>
  <si>
    <t>030</t>
  </si>
  <si>
    <t>044</t>
  </si>
  <si>
    <t>5. Дугорочни пласмани матичним,зависним и осталим повезаним правним лицима у иностранству</t>
  </si>
  <si>
    <t>031</t>
  </si>
  <si>
    <t>045</t>
  </si>
  <si>
    <t>6. Дугорочни пласмани у земљи и иностранству</t>
  </si>
  <si>
    <t>046</t>
  </si>
  <si>
    <t>7. Хартије од вредности које се држе до доспећа</t>
  </si>
  <si>
    <t>033</t>
  </si>
  <si>
    <t>048</t>
  </si>
  <si>
    <t>8. Остали дугорочни финансијски пласмани</t>
  </si>
  <si>
    <t>034</t>
  </si>
  <si>
    <t>05</t>
  </si>
  <si>
    <t>VI. ДУГОРОЧНА ПОТРАЖИВАЊА  (036+037+038+039+040)</t>
  </si>
  <si>
    <t>035</t>
  </si>
  <si>
    <t>050 И 051</t>
  </si>
  <si>
    <t>1. Потраживања од повезаних лица</t>
  </si>
  <si>
    <t>036</t>
  </si>
  <si>
    <t>052 И 053</t>
  </si>
  <si>
    <t>2. Потраживања по основу продаје на роби кредит и финансијски лизинг</t>
  </si>
  <si>
    <t>054</t>
  </si>
  <si>
    <t>3. Потраживања по основу јемства</t>
  </si>
  <si>
    <t>055</t>
  </si>
  <si>
    <t>4. Спорна и сумњива потраживања</t>
  </si>
  <si>
    <t>039</t>
  </si>
  <si>
    <t>056</t>
  </si>
  <si>
    <t>5. Остала дугорочна потраживања</t>
  </si>
  <si>
    <t>298</t>
  </si>
  <si>
    <t>В. ОДЛОЖЕНА ПОРЕСКА СРЕДСТВА</t>
  </si>
  <si>
    <t>Г. OБРТНА ИМОВИНА (043+050)</t>
  </si>
  <si>
    <t>Класа 1</t>
  </si>
  <si>
    <t>I. ЗАЛИХЕ (044+045+046+047+048+049)</t>
  </si>
  <si>
    <t>1. Материјал, резервни делови,алат и ситан инвентар</t>
  </si>
  <si>
    <t>2. Недовршена производња и недовршене услуге</t>
  </si>
  <si>
    <t>3. Готови производи</t>
  </si>
  <si>
    <t>13</t>
  </si>
  <si>
    <t>4. Роба</t>
  </si>
  <si>
    <t>047</t>
  </si>
  <si>
    <t>5.Стална срдства намењена продаји</t>
  </si>
  <si>
    <t>15</t>
  </si>
  <si>
    <t>6. Плаћени аванси за залихе и услуге</t>
  </si>
  <si>
    <t>049</t>
  </si>
  <si>
    <t>Класа 2 (осим 237 и 298)</t>
  </si>
  <si>
    <t>II. КРАТКОРОЧНА ПОТРАЖИВАЊА, ПЛАСМАНИ И ГОТОВИНА (051+052+053+054+0055+056+057+058+059+060+061+062+063+064+062+063+064+065+066)</t>
  </si>
  <si>
    <t>050</t>
  </si>
  <si>
    <t>200</t>
  </si>
  <si>
    <t>1. Купци у земњи-матична и зависна правна лица</t>
  </si>
  <si>
    <t>051</t>
  </si>
  <si>
    <t>201</t>
  </si>
  <si>
    <t>2. Купци у иностранству-матична и зависна правна лица</t>
  </si>
  <si>
    <t>052</t>
  </si>
  <si>
    <t>202</t>
  </si>
  <si>
    <t>3. Купци у земњи- остала повезана правна лица</t>
  </si>
  <si>
    <t>053</t>
  </si>
  <si>
    <t>203</t>
  </si>
  <si>
    <t>4. Купци у иностранству - остала повезана правна лица</t>
  </si>
  <si>
    <t>204</t>
  </si>
  <si>
    <t>6. Купци у земњи</t>
  </si>
  <si>
    <t>205</t>
  </si>
  <si>
    <t xml:space="preserve">6. Купци у иностранству </t>
  </si>
  <si>
    <t>206</t>
  </si>
  <si>
    <t>7.Остала потраживања по основу продаје</t>
  </si>
  <si>
    <t>057</t>
  </si>
  <si>
    <t>209</t>
  </si>
  <si>
    <t>8. Исправка вредности потраживања од продаје</t>
  </si>
  <si>
    <t>058</t>
  </si>
  <si>
    <t>21</t>
  </si>
  <si>
    <t>9. Потраживања из специфичних послова</t>
  </si>
  <si>
    <t>059</t>
  </si>
  <si>
    <t>22</t>
  </si>
  <si>
    <t>10. Друга потраживања</t>
  </si>
  <si>
    <t>060</t>
  </si>
  <si>
    <t>236</t>
  </si>
  <si>
    <t>11. Финансијска средства која се вреднују по фер вредности кроз биланс успеха</t>
  </si>
  <si>
    <t>061</t>
  </si>
  <si>
    <t>(23 осим 236)- 237</t>
  </si>
  <si>
    <t>12. Краткорочни финансијски пласмани</t>
  </si>
  <si>
    <t>062</t>
  </si>
  <si>
    <t>13. Готовински еквивалент и готовина</t>
  </si>
  <si>
    <t>063</t>
  </si>
  <si>
    <t>27</t>
  </si>
  <si>
    <t>14. Порез на додатну вредност</t>
  </si>
  <si>
    <t>064</t>
  </si>
  <si>
    <t>290</t>
  </si>
  <si>
    <t>15. Губитак изнад висине капитала</t>
  </si>
  <si>
    <t>065</t>
  </si>
  <si>
    <t>29 осим 290 и 298</t>
  </si>
  <si>
    <t>16. Активна временска разграничења</t>
  </si>
  <si>
    <t>066</t>
  </si>
  <si>
    <t>Д. УКУПНА АКТИВА (002+041+042)</t>
  </si>
  <si>
    <t>067</t>
  </si>
  <si>
    <t>Ђ. ВАНБИЛАНСНА АКТИВА</t>
  </si>
  <si>
    <t>068</t>
  </si>
  <si>
    <t>I. OСНОВНИ  КАПИТАЛ (103+104+105+106+107+108+109+110)</t>
  </si>
  <si>
    <t>300</t>
  </si>
  <si>
    <t>1. Акцијски капитал</t>
  </si>
  <si>
    <t>301</t>
  </si>
  <si>
    <t>2. Удели друштва са ограниченом одговорношћу</t>
  </si>
  <si>
    <t>302</t>
  </si>
  <si>
    <t>3. Улози</t>
  </si>
  <si>
    <t>303</t>
  </si>
  <si>
    <t>4. Државни капитал</t>
  </si>
  <si>
    <t>304</t>
  </si>
  <si>
    <t>5. Друштвени капитал</t>
  </si>
  <si>
    <t>305</t>
  </si>
  <si>
    <t>6. Задружни удели</t>
  </si>
  <si>
    <t>306</t>
  </si>
  <si>
    <t>7. Емисиона премија</t>
  </si>
  <si>
    <t>309</t>
  </si>
  <si>
    <t>8. Остали основни капитал</t>
  </si>
  <si>
    <t>II. УПИСАНИ НЕУПЛАЋЕНИ КАПИТАЛ</t>
  </si>
  <si>
    <t>047 И 237</t>
  </si>
  <si>
    <t>III.ОТКУПЉЕНЕ СОПСТВЕНЕ АКЦИЈЕ</t>
  </si>
  <si>
    <t>IV. РЕЗЕРВЕ</t>
  </si>
  <si>
    <t>330</t>
  </si>
  <si>
    <t>V. РЕВАЛОРИЗАЦИОНЕ РЕЗЕРВЕ ПО ОСНОВУ РЕВАЛОРИЗАЦИЈЕ НЕМАТЕРИЈАЛНЕ ИМОВИНЕ,НЕКРЕТНИНА,ПОСТРОЈЕЊА И ОПРЕМЕ</t>
  </si>
  <si>
    <t>33 осим 330</t>
  </si>
  <si>
    <t>VI. НЕРЕАЛИЗОВАНИ ДОБИЦИ ПО ОСНОВУ ХОВ И ДРУГИХ КОМОНЕНТИ ОСТАЛОГ СВЕОБ.РЕЗУЛТАТА ( потражна салда рачуна групе 33 осим 330)</t>
  </si>
  <si>
    <t>VII. НЕРЕАЛИЗОВАНИ ГУБИЦИ ПО ОСНОВУ ХОВ И ДРУГИХ КОМОНЕНТИ ОСТАЛОГ СВЕОБ.РЕЗУЛТАТА ( дуговна салда рачуна групе 33 осим 330)</t>
  </si>
  <si>
    <t>VIII. НЕРАСПОРЕЂЕНИ ДОБИТАК (118+119)</t>
  </si>
  <si>
    <t>340</t>
  </si>
  <si>
    <t>1. НЕРАСПОРЕЂЕНИ ДОБИТАК  РАНИЈИХ ГОДИНА</t>
  </si>
  <si>
    <t>341</t>
  </si>
  <si>
    <t>2. НЕРАСПОРЕЂЕНИ ДОБИТАК ТЕКУЋЕ ГОДИНЕ</t>
  </si>
  <si>
    <t>IX. МАЊИНСКИ ИНТЕРЕС</t>
  </si>
  <si>
    <t>Б. ГУБИТАК ( 122+123)</t>
  </si>
  <si>
    <t>350</t>
  </si>
  <si>
    <t>1.Губитак ранијих година</t>
  </si>
  <si>
    <t>351</t>
  </si>
  <si>
    <t>2.Губитак текуће године</t>
  </si>
  <si>
    <t>I. ДУГОРОЧНА РЕЗЕРВИСАЊА   (126+127+128+129+130+131)</t>
  </si>
  <si>
    <t>400</t>
  </si>
  <si>
    <t>1. Резервисања за трошкове у гарантном року</t>
  </si>
  <si>
    <t>126</t>
  </si>
  <si>
    <t>401</t>
  </si>
  <si>
    <t>2. Резервисања за трошкове обнављања природног богатства</t>
  </si>
  <si>
    <t>127</t>
  </si>
  <si>
    <t>403</t>
  </si>
  <si>
    <t>3. Резервисања за трошкове реструктурирања</t>
  </si>
  <si>
    <t>128</t>
  </si>
  <si>
    <t>404</t>
  </si>
  <si>
    <t>4. Резервисања за накнаде и друге бенефиције запослених</t>
  </si>
  <si>
    <t>129</t>
  </si>
  <si>
    <t>405</t>
  </si>
  <si>
    <t xml:space="preserve">5. Резервисања за трошкове судских спорова </t>
  </si>
  <si>
    <t>130</t>
  </si>
  <si>
    <t>402 и 409</t>
  </si>
  <si>
    <t>6. Остала дугорочна резервисања</t>
  </si>
  <si>
    <t>131</t>
  </si>
  <si>
    <t>II. ДУГОРОЧНЕ ОБАВЕЗЕ (133+134+135+136+137+138)</t>
  </si>
  <si>
    <t>132</t>
  </si>
  <si>
    <t>410</t>
  </si>
  <si>
    <t>1. Обавезе које се могу конвертовати у капитал</t>
  </si>
  <si>
    <t>133</t>
  </si>
  <si>
    <t>411</t>
  </si>
  <si>
    <t>2. Обавезе према матичним и зависним правним лицима</t>
  </si>
  <si>
    <t>134</t>
  </si>
  <si>
    <t>412</t>
  </si>
  <si>
    <t>3. Oбавезе према осталим повезаним правним лицима</t>
  </si>
  <si>
    <t>135</t>
  </si>
  <si>
    <t>413</t>
  </si>
  <si>
    <t>4. Обавезе по емитованим хартијама од врдности у периоду дужем од годину дана</t>
  </si>
  <si>
    <t>136</t>
  </si>
  <si>
    <t>414 и 415</t>
  </si>
  <si>
    <t xml:space="preserve">5. Дугорочни кредити </t>
  </si>
  <si>
    <t>137</t>
  </si>
  <si>
    <t>416 и 419</t>
  </si>
  <si>
    <t>6. Oбавезе по финансијском лизингу и остале дугорочне обавезе</t>
  </si>
  <si>
    <t>138</t>
  </si>
  <si>
    <t>Г. OДЛОЖЕНЕ ПОРЕСКЕ ОБАВЕЗЕ</t>
  </si>
  <si>
    <t>139</t>
  </si>
  <si>
    <t>Д. KРАТКОРОЧНЕ ОБАВЕЗЕ (141+142+143+144+145+146+147+148+149+150+151+152+153+154)</t>
  </si>
  <si>
    <t>140</t>
  </si>
  <si>
    <t>42 ОСИМ 427</t>
  </si>
  <si>
    <t>141</t>
  </si>
  <si>
    <t>142</t>
  </si>
  <si>
    <t>430</t>
  </si>
  <si>
    <t>3. Примљени аванси, депозити и кауције</t>
  </si>
  <si>
    <t>143</t>
  </si>
  <si>
    <t>431</t>
  </si>
  <si>
    <t>4. Добављачи-матична и зависна правна лица у земљи</t>
  </si>
  <si>
    <t>144</t>
  </si>
  <si>
    <t>432</t>
  </si>
  <si>
    <t>5. Добављачи-матична и повезана правна лица у земљи</t>
  </si>
  <si>
    <t>145</t>
  </si>
  <si>
    <t>433</t>
  </si>
  <si>
    <t>6.  Добављачи-остала повезана правна лица у земљи</t>
  </si>
  <si>
    <t>146</t>
  </si>
  <si>
    <t>434</t>
  </si>
  <si>
    <t>7. Добављачи-остала повезана правна лица у иностранству</t>
  </si>
  <si>
    <t>147</t>
  </si>
  <si>
    <t>435</t>
  </si>
  <si>
    <t>8. Добављачи у земљи</t>
  </si>
  <si>
    <t>148</t>
  </si>
  <si>
    <t>436</t>
  </si>
  <si>
    <t>9.  Добављачи у иностранству</t>
  </si>
  <si>
    <t>149</t>
  </si>
  <si>
    <t>439</t>
  </si>
  <si>
    <t>10. Остале обавезе из пословања</t>
  </si>
  <si>
    <t>150</t>
  </si>
  <si>
    <t xml:space="preserve">44,45 и 46 </t>
  </si>
  <si>
    <t>11. Остале краткорочне обавезе</t>
  </si>
  <si>
    <t>151</t>
  </si>
  <si>
    <t>47</t>
  </si>
  <si>
    <t>12. Обавезе по основу пореза на додатну вредност</t>
  </si>
  <si>
    <t>152</t>
  </si>
  <si>
    <t>48</t>
  </si>
  <si>
    <t>13. Обавезе за остале порезе, доприносе и друге дажбине</t>
  </si>
  <si>
    <t>153</t>
  </si>
  <si>
    <t>49 осим 498</t>
  </si>
  <si>
    <t>14. Пасивна временска разграничеља</t>
  </si>
  <si>
    <t>154</t>
  </si>
  <si>
    <t>Ђ. УКУПНА ПАСИВА (101+124+139+140)&gt; 0</t>
  </si>
  <si>
    <t>155</t>
  </si>
  <si>
    <t>E. ВАНБИЛАНСНА ПАСИВА</t>
  </si>
  <si>
    <t>156</t>
  </si>
  <si>
    <t>План 
01.01-31.12.2015.</t>
  </si>
  <si>
    <t>План 31.12.2015.</t>
  </si>
  <si>
    <t>И  З  Н  О  С</t>
  </si>
  <si>
    <t xml:space="preserve">И  З  Н  О  С </t>
  </si>
  <si>
    <t>01.01-31.12.2015 година</t>
  </si>
  <si>
    <t>План 2015</t>
  </si>
  <si>
    <t>Одлив кадрова у периоду 
01.07.-30.09.2015.</t>
  </si>
  <si>
    <t>Стање на дан 31.12.2015. године</t>
  </si>
  <si>
    <t>Број запослених 31.12.2015.</t>
  </si>
  <si>
    <t>2016</t>
  </si>
  <si>
    <t>2017</t>
  </si>
  <si>
    <t>ИСПЛАТА 2014.</t>
  </si>
  <si>
    <t>ПЛАН 2015.</t>
  </si>
  <si>
    <t>*старозапослени у 2015. години су они запослени који су били у радном односу у предузећу у децембру 2014. године</t>
  </si>
  <si>
    <t>СТАЊЕ НА ДАН 31.12. 2015. ГОДИНЕ</t>
  </si>
  <si>
    <t xml:space="preserve">Ненаплаћена 
потраживања 
</t>
  </si>
  <si>
    <t xml:space="preserve">Неизмирене 
обавезе 
</t>
  </si>
  <si>
    <t>ПЛАНИРАНА ФИНАНСИЈСКА СРЕДСТВА ЗА НАБАВКУ ДОБАРА, РАДОВА И УСЛУГА ЗА ОБАВЉАЊЕ ДЕЛАТНОСТИ - ИНВЕСТИЦИОНО ОДРЖАВАЊЕ</t>
  </si>
  <si>
    <t>ПЛАНИРАНА ФИНАНСИЈСКА СРЕДСТВА ЗА НАБАВКУ ДОБАРА, РАДОВА И УСЛУГА ЗА ОБАВЉАЊЕ ДЕЛАТНОСТИ - ТЕКУЋЕ ОДРЖАВАЊЕ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</si>
  <si>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</si>
  <si>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</si>
  <si>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</si>
  <si>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</si>
  <si>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</si>
  <si>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</si>
  <si>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</si>
  <si>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</si>
  <si>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</si>
  <si>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</si>
  <si>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</si>
  <si>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</si>
  <si>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</si>
  <si>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</si>
  <si>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</si>
  <si>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</si>
  <si>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</si>
  <si>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>29</t>
  </si>
  <si>
    <t xml:space="preserve">* позиције од 3 до 29 које се исказују у новчаним јединицама приказати у бруто износу </t>
  </si>
  <si>
    <t>Назив и врста редовног одржавања/
Структура финансирања</t>
  </si>
  <si>
    <t>Назив и врста инвестиционог одржавања/
Структура финансирања</t>
  </si>
  <si>
    <t xml:space="preserve">Година почетка финансирања </t>
  </si>
  <si>
    <t xml:space="preserve">Година завршетка финансирања </t>
  </si>
  <si>
    <t xml:space="preserve">Укупна вредност </t>
  </si>
  <si>
    <t>Реализовано закључно са 31.12.2014. године</t>
  </si>
  <si>
    <t>Средства Буџета  (по контима)</t>
  </si>
  <si>
    <t xml:space="preserve">ИЗВОР СРЕДСТАВА / НАМЕНА </t>
  </si>
  <si>
    <t>ИЗВОР СРЕДСТАВА / НАМЕНА</t>
  </si>
  <si>
    <t>ПЛАНИРАНА ФИНАНСИЈСКА СРЕДСТВА ЗА НАБАВКУ ДОБАРА,  РАДОВА  И  УСЛУГА  ЗА  КАПИТАЛНА  УЛАГАЊА</t>
  </si>
  <si>
    <t>МЕСЕЦ</t>
  </si>
  <si>
    <t xml:space="preserve">ИЗНОС УПЛАТЕ У БУЏЕТ РЕПУБЛИКЕ СРБИЈЕ  3-4 </t>
  </si>
  <si>
    <t>ЈАНУАР</t>
  </si>
  <si>
    <t>ФЕБРУАР</t>
  </si>
  <si>
    <t>МАРТ</t>
  </si>
  <si>
    <t>АПРИЛ</t>
  </si>
  <si>
    <t>МАЈ</t>
  </si>
  <si>
    <t>ЈУН</t>
  </si>
  <si>
    <t>ЈУЛ</t>
  </si>
  <si>
    <t>АВГУСТ</t>
  </si>
  <si>
    <t>СЕПТЕМБАР</t>
  </si>
  <si>
    <t>ОКТОБАР</t>
  </si>
  <si>
    <t>НОВЕМБАР</t>
  </si>
  <si>
    <t>ДЕЦЕМБАР</t>
  </si>
  <si>
    <t>тачка 6.4.</t>
  </si>
  <si>
    <t>тачка 6.5.</t>
  </si>
  <si>
    <t>Табела 6.4.1.1</t>
  </si>
  <si>
    <t xml:space="preserve"> 2014.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</si>
  <si>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</si>
  <si>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</si>
  <si>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</si>
  <si>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 xml:space="preserve">БРОЈ ЗАПОСЛЕНИХ НА ОДРЕЂЕНО ВРЕМЕ </t>
  </si>
  <si>
    <t xml:space="preserve">  Запосленост  по месецима за 2015.годину</t>
  </si>
  <si>
    <t xml:space="preserve"> 2015.</t>
  </si>
  <si>
    <t xml:space="preserve"> ПЛАНИРАНИ БРОЈ ЗАПОСЛЕНИХ ПО КАДРОВСКОЈ ЕВИДЕНЦИЈИ</t>
  </si>
  <si>
    <t xml:space="preserve">ПЛАНИРАНИ БРОЈ ЗАПОСЛЕНИХ НА НЕОДРЕЂЕНО ВРЕМЕ </t>
  </si>
  <si>
    <t xml:space="preserve">ПЛАНИРАНИ БРОЈ ЗАПОСЛЕНИХ НА ОДРЕЂЕНО ВРЕМЕ </t>
  </si>
  <si>
    <t>Tabela 6.4.1.2</t>
  </si>
  <si>
    <t xml:space="preserve">Маса зарада </t>
  </si>
  <si>
    <t>,</t>
  </si>
  <si>
    <t>Основни материјал</t>
  </si>
  <si>
    <t>Помоћни материјал</t>
  </si>
  <si>
    <t>Ситан инвентар, хтз, гуме</t>
  </si>
  <si>
    <t>Канцеларијски материјал</t>
  </si>
  <si>
    <t>Резервни делови</t>
  </si>
  <si>
    <t>Трошкови горива и мазива</t>
  </si>
  <si>
    <t>Електрична енергија</t>
  </si>
  <si>
    <t>Трошкови производних услуга</t>
  </si>
  <si>
    <t>Транспортне услуге</t>
  </si>
  <si>
    <t>ПТТ услуге</t>
  </si>
  <si>
    <t>Услуге одржавање</t>
  </si>
  <si>
    <t>Трошкови осталих услуга</t>
  </si>
  <si>
    <t>Здравствени прегледи</t>
  </si>
  <si>
    <t>Адвокатске услуге</t>
  </si>
  <si>
    <t>Регистрација возила</t>
  </si>
  <si>
    <t>Премије осигурања</t>
  </si>
  <si>
    <t>Трошкови платног промета</t>
  </si>
  <si>
    <t>Стручна литература</t>
  </si>
  <si>
    <t>Чланарине</t>
  </si>
  <si>
    <t>Остали непоменути расходи</t>
  </si>
  <si>
    <t>Трошкови доприноса</t>
  </si>
  <si>
    <t>Рекламе</t>
  </si>
  <si>
    <t xml:space="preserve">Донације </t>
  </si>
  <si>
    <t>23</t>
  </si>
  <si>
    <t>Набавна вредност продате робе</t>
  </si>
  <si>
    <t>комисиона роба</t>
  </si>
  <si>
    <r>
      <t xml:space="preserve">A. KАПИТАЛ </t>
    </r>
    <r>
      <rPr>
        <sz val="20"/>
        <rFont val="Arial"/>
        <family val="2"/>
      </rPr>
      <t>(102+111+112+1113+114-1115+116-119-120-123) &gt;0= (067-102-124-139-140)&gt;0</t>
    </r>
  </si>
  <si>
    <r>
      <t xml:space="preserve">В. ДУГОРОЧНА РЕЗЕРВИСАЊА И ОБАВЕЗЕ </t>
    </r>
    <r>
      <rPr>
        <sz val="20"/>
        <rFont val="Arial"/>
        <family val="2"/>
      </rPr>
      <t>(125+132)</t>
    </r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</si>
  <si>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</si>
  <si>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</si>
  <si>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</si>
  <si>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</si>
  <si>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</si>
  <si>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</si>
  <si>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</si>
  <si>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</si>
  <si>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</si>
  <si>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</si>
  <si>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</si>
  <si>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</si>
  <si>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</si>
  <si>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</si>
  <si>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</si>
  <si>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</si>
  <si>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</si>
  <si>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</si>
  <si>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</si>
  <si>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</si>
  <si>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</si>
  <si>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</si>
  <si>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</si>
  <si>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</si>
  <si>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</si>
  <si>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</si>
  <si>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</si>
  <si>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</si>
  <si>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</si>
  <si>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</si>
  <si>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</si>
  <si>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</si>
  <si>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</si>
  <si>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</si>
  <si>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</si>
  <si>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</si>
  <si>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</si>
  <si>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</si>
  <si>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</si>
  <si>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</si>
  <si>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</si>
  <si>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</si>
  <si>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</si>
  <si>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</si>
  <si>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</si>
  <si>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</si>
  <si>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И. ФИНАНСИЈСКИ РАСХОДИ ИЗ ОДНОСА СА ПОВЕЗАНИМ ПРАВНИМ ЛИЦИМА И ОСТАЛИ ФИНАНСИЈСКИ РАСХОДИ (1042 + 1043 + 1044 + 1045)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</si>
  <si>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</si>
  <si>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</si>
  <si>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</si>
  <si>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</si>
  <si>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</si>
  <si>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</si>
  <si>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</si>
  <si>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</si>
  <si>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</si>
  <si>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</si>
  <si>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</si>
  <si>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</si>
  <si>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</si>
  <si>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</si>
  <si>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</si>
  <si>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</si>
  <si>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</si>
  <si>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</si>
  <si>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</si>
  <si>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</si>
  <si>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</si>
  <si>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</si>
  <si>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</si>
  <si>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</si>
  <si>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</si>
  <si>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</si>
  <si>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С. НЕТО ДОБИТАК (1058 – 1059 – 1060 – 1061 + 1062)</t>
  </si>
  <si>
    <t>Т. НЕТО ГУБИТАК (1059 – 1058 + 1060 + 1061 – 1062)</t>
  </si>
  <si>
    <t>I. НЕТО ДОБИТАК КОЈИ ПРИПАДА МАЊИНСКИМ УЛАГАЧИМА</t>
  </si>
  <si>
    <t>II. НЕТО ДОБИТАК КОЈИ ПРИПАДА ВЕЋИНСКОМ ВЛАСНИКУ</t>
  </si>
  <si>
    <t>III. ЗАРАДА ПО АКЦИЈИ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</si>
  <si>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</si>
  <si>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</si>
  <si>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</si>
  <si>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</si>
  <si>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</si>
  <si>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</si>
  <si>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</si>
  <si>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</si>
  <si>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</si>
  <si>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</si>
  <si>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</si>
  <si>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</si>
  <si>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</si>
  <si>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</si>
  <si>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</si>
  <si>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</si>
  <si>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</si>
  <si>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</si>
  <si>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</si>
  <si>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</si>
  <si>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</si>
  <si>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</si>
  <si>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</si>
  <si>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</si>
  <si>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</si>
  <si>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</si>
  <si>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</si>
  <si>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</si>
  <si>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</si>
  <si>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</si>
  <si>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</si>
  <si>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</si>
  <si>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</si>
  <si>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</si>
  <si>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</si>
  <si>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</si>
  <si>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</si>
  <si>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</si>
  <si>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</si>
  <si>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</si>
  <si>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</si>
  <si>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</si>
  <si>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</si>
  <si>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</si>
  <si>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</si>
  <si>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</si>
  <si>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</si>
  <si>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</si>
  <si>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</si>
  <si>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</si>
  <si>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053 i deo 059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</si>
  <si>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</si>
  <si>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</si>
  <si>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</si>
  <si>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</si>
  <si>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</si>
  <si>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</si>
  <si>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</si>
  <si>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</si>
  <si>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</si>
  <si>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</si>
  <si>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</si>
  <si>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</si>
  <si>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</si>
  <si>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</si>
  <si>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</si>
  <si>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</si>
  <si>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</si>
  <si>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</si>
  <si>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</si>
  <si>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</si>
  <si>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</si>
  <si>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</si>
  <si>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</si>
  <si>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</si>
  <si>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</si>
  <si>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</si>
  <si>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</si>
  <si>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</si>
  <si>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</si>
  <si>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</si>
  <si>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</si>
  <si>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</si>
  <si>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</si>
  <si>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</si>
  <si>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</si>
  <si>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</si>
  <si>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</si>
  <si>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</si>
  <si>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</si>
  <si>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</si>
  <si>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</si>
  <si>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</si>
  <si>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</si>
  <si>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</si>
  <si>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</si>
  <si>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</si>
  <si>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</si>
  <si>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</si>
  <si>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</si>
  <si>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</si>
  <si>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</si>
  <si>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</si>
  <si>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</si>
  <si>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</si>
  <si>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</si>
  <si>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</si>
  <si>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</si>
  <si>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</si>
  <si>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</si>
  <si>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</si>
  <si>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</si>
  <si>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</si>
  <si>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</si>
  <si>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</si>
  <si>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</si>
  <si>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</si>
  <si>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</si>
  <si>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</si>
  <si>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</si>
  <si>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</si>
  <si>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</si>
  <si>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</si>
  <si>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</si>
  <si>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</si>
  <si>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</si>
  <si>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</si>
  <si>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</si>
  <si>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</si>
  <si>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</si>
  <si>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</si>
  <si>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</si>
  <si>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</si>
  <si>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</si>
  <si>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</si>
  <si>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</si>
  <si>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</si>
  <si>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</si>
  <si>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</si>
  <si>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</si>
  <si>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</si>
  <si>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</si>
  <si>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</si>
  <si>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</si>
  <si>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</si>
  <si>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</si>
  <si>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</si>
  <si>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</si>
  <si>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</si>
  <si>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</si>
  <si>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</si>
  <si>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</si>
  <si>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</si>
  <si>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</si>
  <si>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</si>
  <si>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</si>
  <si>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</si>
  <si>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</si>
  <si>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</si>
  <si>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</si>
  <si>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</si>
  <si>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</si>
  <si>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</si>
  <si>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</si>
  <si>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</si>
  <si>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</si>
  <si>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</si>
  <si>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</si>
  <si>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</si>
  <si>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</si>
  <si>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</si>
  <si>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</si>
  <si>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</si>
  <si>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</si>
  <si>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</si>
  <si>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</si>
  <si>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</si>
  <si>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</si>
  <si>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</si>
  <si>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</si>
  <si>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</si>
  <si>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</si>
  <si>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</si>
  <si>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</si>
  <si>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</si>
  <si>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</si>
  <si>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</si>
  <si>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</si>
  <si>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</si>
  <si>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</si>
  <si>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</si>
  <si>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</si>
  <si>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</si>
  <si>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</si>
  <si>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</si>
  <si>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</si>
  <si>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</si>
  <si>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</si>
  <si>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</si>
  <si>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</si>
  <si>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</si>
  <si>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</si>
  <si>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</si>
  <si>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</si>
  <si>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</si>
  <si>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</si>
  <si>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</si>
  <si>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</si>
  <si>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</si>
  <si>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</si>
  <si>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</si>
  <si>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</si>
  <si>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</si>
  <si>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</si>
  <si>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</si>
  <si>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</si>
  <si>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t xml:space="preserve">        Љ. ГУБИТАК ИЗ РЕДОВНОГ ПОСЛОВАЊА ПРЕ ОПОРЕЗИВАЊА
 (1031 – 1030 + 1049 – 1048 + 1051 – 1050 + 1053 – 1052)</t>
  </si>
  <si>
    <t>ОПИС*</t>
  </si>
  <si>
    <t xml:space="preserve">Квалификациона структура </t>
  </si>
  <si>
    <t>Старосна структура</t>
  </si>
  <si>
    <t>По времену у радном односу</t>
  </si>
  <si>
    <t>Редни број</t>
  </si>
  <si>
    <t>ВСС</t>
  </si>
  <si>
    <t xml:space="preserve">До 30 година </t>
  </si>
  <si>
    <t>До 5 година</t>
  </si>
  <si>
    <t>ВС</t>
  </si>
  <si>
    <t xml:space="preserve">30 до 40 година 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</si>
  <si>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</si>
  <si>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</si>
  <si>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</si>
  <si>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</si>
  <si>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</si>
  <si>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</si>
  <si>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</si>
  <si>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</si>
  <si>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 xml:space="preserve">Преко 60  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</si>
  <si>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</si>
  <si>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</si>
  <si>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</si>
  <si>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</si>
  <si>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</si>
  <si>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</si>
  <si>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</si>
  <si>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</si>
  <si>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Физичка лица</t>
  </si>
  <si>
    <t>Привредни субјекти</t>
  </si>
  <si>
    <t>Привредна друштва са већинским државним власништвом</t>
  </si>
  <si>
    <t>Државни органи и органи локалне власти</t>
  </si>
  <si>
    <t>Остало</t>
  </si>
  <si>
    <t xml:space="preserve">СУБВЕНЦИЈЕ </t>
  </si>
  <si>
    <t xml:space="preserve">Планирано </t>
  </si>
  <si>
    <t xml:space="preserve">Уговорено </t>
  </si>
  <si>
    <t xml:space="preserve">Повучено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</si>
  <si>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</si>
  <si>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</si>
  <si>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</si>
  <si>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</si>
  <si>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</si>
  <si>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</si>
  <si>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</si>
  <si>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</si>
  <si>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</si>
  <si>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2. Продаја нематеријалних улагања, некретнина, постројења, опреме и биолошких средстава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</si>
  <si>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</si>
  <si>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</si>
  <si>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</si>
  <si>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</si>
  <si>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2. Куповина нематеријалних улагања, некретнина, постројења, опреме и биолошких средстава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</si>
  <si>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</si>
  <si>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</si>
  <si>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</si>
  <si>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</si>
  <si>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3. Финансијски лизинг</t>
  </si>
  <si>
    <t>4. Исплаћене дивиденде</t>
  </si>
  <si>
    <t>2. Обавезе по основу средстава намењених продаји и средстава пословања које се обуставља</t>
  </si>
  <si>
    <t>Добра</t>
  </si>
  <si>
    <t>Услуге</t>
  </si>
  <si>
    <t>Радови</t>
  </si>
  <si>
    <t>ИНОСТРАНИ КРЕДИТОРИ</t>
  </si>
  <si>
    <t>ДОМАЋИ КРЕДИТОРИ</t>
  </si>
  <si>
    <t xml:space="preserve">ПЛАН ДОСПЕЋА КРЕДИТНИХ ОБАВЕЗА 
У 2014. ГОДИНИ 
</t>
  </si>
  <si>
    <t xml:space="preserve">РЕАЛИЗАЦИЈА КРЕДИТНИХ ОБАВЕЗА 
У 2014. ГОДИНИ </t>
  </si>
  <si>
    <t>ПАСИВА</t>
  </si>
  <si>
    <t>001</t>
  </si>
  <si>
    <t>00</t>
  </si>
  <si>
    <t>002</t>
  </si>
  <si>
    <t>012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</si>
  <si>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</si>
  <si>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</si>
  <si>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</si>
  <si>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</si>
  <si>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</si>
  <si>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</si>
  <si>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</si>
  <si>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</si>
  <si>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</si>
  <si>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013</t>
  </si>
  <si>
    <t>14</t>
  </si>
  <si>
    <t>014</t>
  </si>
  <si>
    <t>015</t>
  </si>
  <si>
    <t>016</t>
  </si>
  <si>
    <t>017</t>
  </si>
  <si>
    <t>018</t>
  </si>
  <si>
    <t>24</t>
  </si>
  <si>
    <t>019</t>
  </si>
  <si>
    <t>020</t>
  </si>
  <si>
    <t>021</t>
  </si>
  <si>
    <t>022</t>
  </si>
  <si>
    <t>023</t>
  </si>
  <si>
    <t>024</t>
  </si>
  <si>
    <t>88</t>
  </si>
  <si>
    <t>025</t>
  </si>
  <si>
    <t>101</t>
  </si>
  <si>
    <t>30</t>
  </si>
  <si>
    <t>102</t>
  </si>
  <si>
    <t>31</t>
  </si>
  <si>
    <t>103</t>
  </si>
  <si>
    <t>32</t>
  </si>
  <si>
    <t>104</t>
  </si>
  <si>
    <t>105</t>
  </si>
  <si>
    <t>106</t>
  </si>
  <si>
    <t>107</t>
  </si>
  <si>
    <t>34</t>
  </si>
  <si>
    <t>108</t>
  </si>
  <si>
    <t>35</t>
  </si>
  <si>
    <t>109</t>
  </si>
  <si>
    <t>110</t>
  </si>
  <si>
    <t>111</t>
  </si>
  <si>
    <t>40</t>
  </si>
  <si>
    <t>112</t>
  </si>
  <si>
    <t>41</t>
  </si>
  <si>
    <t>113</t>
  </si>
  <si>
    <t>114</t>
  </si>
  <si>
    <t>115</t>
  </si>
  <si>
    <t>116</t>
  </si>
  <si>
    <t>117</t>
  </si>
  <si>
    <t>427</t>
  </si>
  <si>
    <t>118</t>
  </si>
  <si>
    <t>119</t>
  </si>
  <si>
    <t>120</t>
  </si>
  <si>
    <t>121</t>
  </si>
  <si>
    <t>122</t>
  </si>
  <si>
    <t>498</t>
  </si>
  <si>
    <t>123</t>
  </si>
  <si>
    <t>124</t>
  </si>
  <si>
    <t>89</t>
  </si>
  <si>
    <t>125</t>
  </si>
  <si>
    <t>АОП</t>
  </si>
  <si>
    <t xml:space="preserve">Број прималаца накнаде по уговору о делу </t>
  </si>
  <si>
    <t xml:space="preserve">Број прималаца наканде по ауторским уговорима </t>
  </si>
  <si>
    <t>Број прималаца накнаде по уговору о привременим и повременим пословима</t>
  </si>
  <si>
    <t xml:space="preserve">Број прималаца наканде по основу осталих уговора </t>
  </si>
  <si>
    <t>Накнаде члановима управног одбора</t>
  </si>
  <si>
    <t xml:space="preserve">Број чланова управног одбора </t>
  </si>
  <si>
    <t>Наканде члановима надзорног одбора</t>
  </si>
  <si>
    <t>Број чланова надзорног одбора</t>
  </si>
  <si>
    <t xml:space="preserve">Дневнице на службеном путу </t>
  </si>
  <si>
    <t xml:space="preserve">Накнаде трошкова на службеном путу
 </t>
  </si>
  <si>
    <t>машине и опрема</t>
  </si>
  <si>
    <t>алати и ситан инвентар</t>
  </si>
  <si>
    <t>редни број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</si>
  <si>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</si>
  <si>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</si>
  <si>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</si>
  <si>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</si>
  <si>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</si>
  <si>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2. Зараде, накнаде зараде и остали лични расходи</t>
  </si>
  <si>
    <t>3. Плаћене камате</t>
  </si>
  <si>
    <t>4. Порез на добитак</t>
  </si>
  <si>
    <t>5. Плаћања по основу осталих јавних прихода</t>
  </si>
  <si>
    <t>1. Kраткорочне финансијске обавезе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</si>
  <si>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</si>
  <si>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</si>
  <si>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</si>
  <si>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</si>
  <si>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</si>
  <si>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9.</t>
  </si>
  <si>
    <t>10.</t>
  </si>
  <si>
    <t>Накнаде по уговору о делу</t>
  </si>
  <si>
    <t>11.</t>
  </si>
  <si>
    <t>12.</t>
  </si>
  <si>
    <t>13.</t>
  </si>
  <si>
    <t>Накнаде по ауторским уговорима</t>
  </si>
  <si>
    <t>14.</t>
  </si>
  <si>
    <t>15.</t>
  </si>
  <si>
    <t>16.</t>
  </si>
  <si>
    <t>Накнаде по уговору о привременим и повременим пословима</t>
  </si>
  <si>
    <t>17.</t>
  </si>
  <si>
    <t>18.</t>
  </si>
  <si>
    <t>19.</t>
  </si>
  <si>
    <t>Накнаде физичким лицима по основу осталих уговора</t>
  </si>
  <si>
    <t>20.</t>
  </si>
  <si>
    <t>21.</t>
  </si>
  <si>
    <t>22.</t>
  </si>
  <si>
    <t>23.</t>
  </si>
  <si>
    <t>24.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</si>
  <si>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</si>
  <si>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</si>
  <si>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</si>
  <si>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</si>
  <si>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</si>
  <si>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</si>
  <si>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</si>
  <si>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</si>
  <si>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</si>
  <si>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</si>
  <si>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БИЛАНС УСПЕХА</t>
  </si>
  <si>
    <t>Опис</t>
  </si>
  <si>
    <t>Износ</t>
  </si>
  <si>
    <t>Камате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</si>
  <si>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</si>
  <si>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</si>
  <si>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</si>
  <si>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</si>
  <si>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</si>
  <si>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</si>
  <si>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</si>
  <si>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</si>
  <si>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</si>
  <si>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</si>
  <si>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</si>
  <si>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</si>
  <si>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</si>
  <si>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</si>
  <si>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</si>
  <si>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</si>
  <si>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</si>
  <si>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</si>
  <si>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Назив капиталног пројекта/
Структура финансирања</t>
  </si>
  <si>
    <t>НЕНАПЛАЋЕНА ПОТРАЖИВАЊА И НЕИЗМИРЕНЕ ОБАВЕЗЕ</t>
  </si>
  <si>
    <r>
      <t xml:space="preserve">Установе </t>
    </r>
    <r>
      <rPr>
        <i/>
        <sz val="12"/>
        <rFont val="Times New Roman"/>
        <family val="1"/>
      </rPr>
      <t>(здравство,образовање,култура...)</t>
    </r>
  </si>
  <si>
    <t>тачка 6.1.</t>
  </si>
  <si>
    <t>тачка 6.3.</t>
  </si>
  <si>
    <t>тачка 6.2.</t>
  </si>
  <si>
    <t>у хиљадама динара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</si>
  <si>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</si>
  <si>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</si>
  <si>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</si>
  <si>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</si>
  <si>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</si>
  <si>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</si>
  <si>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</si>
  <si>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</si>
  <si>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</si>
  <si>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8.</t>
  </si>
  <si>
    <t>Укупно</t>
  </si>
  <si>
    <t>Отплате</t>
  </si>
  <si>
    <t>АКТИВА</t>
  </si>
  <si>
    <t>тачка 3.2.1.</t>
  </si>
  <si>
    <t>тачка 3.2.2.</t>
  </si>
  <si>
    <t>Тачка 3.2.3</t>
  </si>
  <si>
    <t>тачка 5.1.</t>
  </si>
  <si>
    <t>тачка 5.2.</t>
  </si>
  <si>
    <t>Тачка 5.5.</t>
  </si>
  <si>
    <t>Тачка 7.1.</t>
  </si>
  <si>
    <t xml:space="preserve">Тачка 8.1. </t>
  </si>
  <si>
    <t>Тачка 9.1.</t>
  </si>
  <si>
    <t>Тачка 9.2.</t>
  </si>
  <si>
    <t xml:space="preserve">Тачка 8.2. </t>
  </si>
  <si>
    <t>КОЛАТЕРАЛ - СРЕДСТВА ОБЕЗБЕЂЕЊА</t>
  </si>
  <si>
    <t>Накнаде члановима скупштине</t>
  </si>
  <si>
    <t>Број чланова скупштине</t>
  </si>
  <si>
    <t>тачка 5.4.</t>
  </si>
  <si>
    <t>СТАРОЗАПОСЛЕНИ</t>
  </si>
  <si>
    <t>НОВОЗАПОСЛЕНИ</t>
  </si>
  <si>
    <t>ПОСЛОВОДСТВО</t>
  </si>
  <si>
    <t>број запослених</t>
  </si>
  <si>
    <t>просечна зарада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</si>
  <si>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</si>
  <si>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</si>
  <si>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</si>
  <si>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</si>
  <si>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</si>
  <si>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</si>
  <si>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</si>
  <si>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</si>
  <si>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</si>
  <si>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</si>
  <si>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</si>
  <si>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</si>
  <si>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</si>
  <si>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** исплата са проценом до краја године</t>
  </si>
  <si>
    <t>Надзорни одбор</t>
  </si>
  <si>
    <t xml:space="preserve">број чланова </t>
  </si>
  <si>
    <t>маса за накнаде УО</t>
  </si>
  <si>
    <t>Накнада председника УО</t>
  </si>
  <si>
    <t>Накнада заменика УО</t>
  </si>
  <si>
    <t>УКУПНА маса за УО</t>
  </si>
  <si>
    <t xml:space="preserve">маса за накнаде </t>
  </si>
  <si>
    <t xml:space="preserve">просечна накнада члана </t>
  </si>
  <si>
    <t xml:space="preserve">накнада председника </t>
  </si>
  <si>
    <t xml:space="preserve">накнада заменика </t>
  </si>
  <si>
    <t xml:space="preserve">УКУПНА маса </t>
  </si>
  <si>
    <t xml:space="preserve"> </t>
  </si>
  <si>
    <t>Управни одбор/Скупштина</t>
  </si>
  <si>
    <t>просечна накнада члана УО</t>
  </si>
  <si>
    <t>УКУПНО-број 
УО и НО</t>
  </si>
  <si>
    <t>УКУПНО маса за 
УО и НО</t>
  </si>
  <si>
    <t xml:space="preserve">УКУПНО </t>
  </si>
  <si>
    <t>Накнаде Управног одбора, Скупштине и Надзорног одбора у нето износу</t>
  </si>
  <si>
    <t>Накнаде Управног одбора, Скупштине и Надзорног одбора у бруто износу</t>
  </si>
  <si>
    <t>Опрема</t>
  </si>
  <si>
    <t>ВОЗИЛО ЗА ПРЕВОЗ ПОКОЈНИКА</t>
  </si>
  <si>
    <t>ТРАКТОР</t>
  </si>
  <si>
    <t>ОПРЕМА ЗА КОШЕЊЕ И ОБРАДУ ЗЕМЉИШТА</t>
  </si>
  <si>
    <t>ГРАЂЕВИНСКИ И ДРУГИ АЛАТ</t>
  </si>
  <si>
    <t>КАНЦЕЛАРИСЈКИ НАМЕШТАЈ</t>
  </si>
  <si>
    <t>ИНФОРМАТИЧКА ОПРЕМА</t>
  </si>
  <si>
    <t>0009</t>
  </si>
  <si>
    <t>0010</t>
  </si>
  <si>
    <t>0001</t>
  </si>
  <si>
    <t>0002</t>
  </si>
  <si>
    <t>0003</t>
  </si>
  <si>
    <t>0004</t>
  </si>
  <si>
    <t>0005</t>
  </si>
  <si>
    <t>0006</t>
  </si>
  <si>
    <t>0007</t>
  </si>
  <si>
    <t>0008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</si>
  <si>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</si>
  <si>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</si>
  <si>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</si>
  <si>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</si>
  <si>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</si>
  <si>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</si>
  <si>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</si>
  <si>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</si>
  <si>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</si>
  <si>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</si>
  <si>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</si>
  <si>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</si>
  <si>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</si>
  <si>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</si>
  <si>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</si>
  <si>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</si>
  <si>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</si>
  <si>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</si>
  <si>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</si>
  <si>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</si>
  <si>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</si>
  <si>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</si>
  <si>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</si>
  <si>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</si>
  <si>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</si>
  <si>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</si>
  <si>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</si>
  <si>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</si>
  <si>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</si>
  <si>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</si>
  <si>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</si>
  <si>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</si>
  <si>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</si>
  <si>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</si>
  <si>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</si>
  <si>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</si>
  <si>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</si>
  <si>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</si>
  <si>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</si>
  <si>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</si>
  <si>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</si>
  <si>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</si>
  <si>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</si>
  <si>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</si>
  <si>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</si>
  <si>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</si>
  <si>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</si>
  <si>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</si>
  <si>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</si>
  <si>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</si>
  <si>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</si>
  <si>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</si>
  <si>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</si>
  <si>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</si>
  <si>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</si>
  <si>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</si>
  <si>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</si>
  <si>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</si>
  <si>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</si>
  <si>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</si>
  <si>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</si>
  <si>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</si>
  <si>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у периоду од 01.01.2015. до 31.12. 2015. године</t>
  </si>
  <si>
    <t>Процена 2015</t>
  </si>
  <si>
    <t>Број запослених 31.12.2016.</t>
  </si>
  <si>
    <t>Одлив кадрова у периоду 
01.01.-31.03.2016.</t>
  </si>
  <si>
    <t>Пријем кадрова у периоду 
01.01.-31.03.2016.</t>
  </si>
  <si>
    <t>Стање на дан 31.03.2016. године</t>
  </si>
  <si>
    <t>Одлив кадрова у периоду 
01.04.-30.06.2016.</t>
  </si>
  <si>
    <t>Пријем кадрова у периоду 
01.04.-30.06.2016.</t>
  </si>
  <si>
    <t>Стање на дан 30.06.2016. године</t>
  </si>
  <si>
    <t>Пријем кадрова у периоду 
01.07.-30.09.2016.</t>
  </si>
  <si>
    <t>Стање на дан 30.09.2016. године</t>
  </si>
  <si>
    <t>Одлив кадрова у периоду 
01.10.-31.12.2016.</t>
  </si>
  <si>
    <t>Стање на дан 31.12.2016. године</t>
  </si>
  <si>
    <t xml:space="preserve">  Запосленост  по месецима за 2016.годину</t>
  </si>
  <si>
    <t>Процена 31.12.2015.</t>
  </si>
  <si>
    <t>у периоду од 01.01. до 31.12. 2015. године</t>
  </si>
  <si>
    <t>БИЛАНС СТАЊА  на дан 31.12.2015. године</t>
  </si>
  <si>
    <t>План 2016</t>
  </si>
  <si>
    <t>Процена 
01.01-31.12.2015.</t>
  </si>
  <si>
    <t>План 
01.01-31.12.2016.</t>
  </si>
  <si>
    <t>План
01.01-31.03.2016.</t>
  </si>
  <si>
    <t>План
01.04-30.06.2016.</t>
  </si>
  <si>
    <t>План
01.07-30.09.2016.</t>
  </si>
  <si>
    <t>План 
01.09-31.12.2016.</t>
  </si>
  <si>
    <t>Исплаћена маса за зараде, број запослених и просечна зарада по месецима за 2015.годину**</t>
  </si>
  <si>
    <t>Маса за зараде, број запослених и просечна зарада по месецима за  2016. годину</t>
  </si>
  <si>
    <t>* старозапослени у 2015. години су они запослени који су били у радном односу у децембру 2014. године</t>
  </si>
  <si>
    <t xml:space="preserve"> ИСПЛАЋЕН БРУТО II У 2015.ГОДИНИ</t>
  </si>
  <si>
    <t xml:space="preserve"> других сталних примања код корисника јавних средстава</t>
  </si>
  <si>
    <t xml:space="preserve">* Закон о привременом уређивању основица за обрачун и исплату плата, односно зарада </t>
  </si>
  <si>
    <t>ОБРАЧУН И ИСПЛАТА ЗАРАДА У 2016. ГОДИНУ</t>
  </si>
  <si>
    <t>Пријем кадрова у периоду 
01.10.-31.12.2016.</t>
  </si>
  <si>
    <t>у периоду од 01.01.-31.12. 2016. године</t>
  </si>
  <si>
    <t>БИЛАНС СТАЊА  на дан 31.12.2016.</t>
  </si>
  <si>
    <t>План 01.01.2016 - 31.12.2016.</t>
  </si>
  <si>
    <t>План 31.03.2016.</t>
  </si>
  <si>
    <t>План 30.06.2016.</t>
  </si>
  <si>
    <t>План 30.09.2016.</t>
  </si>
  <si>
    <t>План 31.12.2016.</t>
  </si>
  <si>
    <t>Реализација у 2015. години</t>
  </si>
  <si>
    <t>Планирано за 2016. годину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</si>
  <si>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</si>
  <si>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01.01-31.12.2016 година</t>
  </si>
  <si>
    <t>01.01-31.03.2016 година</t>
  </si>
  <si>
    <t>01.04-30.06.2016 година</t>
  </si>
  <si>
    <t>01.07-30.09.2016 година</t>
  </si>
  <si>
    <t>01.10-31.12.2016 година</t>
  </si>
  <si>
    <t>ПЛАН ДОСПЕЋА КРЕДИТНИХ ОБАВЕЗА И ПЛАН ОТПЛАТА У 2016. ГОДИНИ ПО КРЕДИТОРИМА</t>
  </si>
  <si>
    <t>ПЛАН КАПИТАЛНИХ УЛАГАЊА у периоду 2016-2018. године</t>
  </si>
  <si>
    <t>Реализовано закључно са 31.12.2015. године</t>
  </si>
  <si>
    <t>2018</t>
  </si>
  <si>
    <t>Након   2018</t>
  </si>
  <si>
    <t>ПЛАН РЕДОВНОГ ОДРЖАВАЊА 2016. године</t>
  </si>
  <si>
    <t>ОПРЕМА ЗА ОБАВЉАЊЕ ДЕЛАТНОСТИ</t>
  </si>
  <si>
    <t>ОПРЕМА ЗА ОБЈЕКТЕ</t>
  </si>
  <si>
    <t>ПЛАН ИНВЕСТИЦИОНОГ ОДРЖАВАЊА 2016. године</t>
  </si>
  <si>
    <t>План за први 
квартал 2016.</t>
  </si>
  <si>
    <t>План за други 
квартал 2016.</t>
  </si>
  <si>
    <t>План за трећи 
квартал 2016.</t>
  </si>
  <si>
    <t>План за четврти 
квартал 2016.</t>
  </si>
  <si>
    <r>
      <t xml:space="preserve"> ОБРАЧУНАТ </t>
    </r>
    <r>
      <rPr>
        <b/>
        <sz val="11"/>
        <rFont val="Times New Roman"/>
        <family val="1"/>
      </rPr>
      <t>БРУТО II</t>
    </r>
    <r>
      <rPr>
        <sz val="11"/>
        <rFont val="Times New Roman"/>
        <family val="1"/>
      </rPr>
      <t xml:space="preserve"> У 2016.ГОДИНИ </t>
    </r>
    <r>
      <rPr>
        <b/>
        <sz val="11"/>
        <rFont val="Times New Roman"/>
        <family val="1"/>
      </rPr>
      <t>ПРЕ</t>
    </r>
    <r>
      <rPr>
        <sz val="11"/>
        <rFont val="Times New Roman"/>
        <family val="1"/>
      </rPr>
      <t xml:space="preserve"> ПРИМЕНЕ ЗАКОНА*</t>
    </r>
  </si>
  <si>
    <r>
      <t xml:space="preserve"> ОБРАЧУНАТ </t>
    </r>
    <r>
      <rPr>
        <b/>
        <sz val="11"/>
        <rFont val="Times New Roman"/>
        <family val="1"/>
      </rPr>
      <t>БРУТО II</t>
    </r>
    <r>
      <rPr>
        <sz val="11"/>
        <rFont val="Times New Roman"/>
        <family val="1"/>
      </rPr>
      <t xml:space="preserve"> У 2016.ГОДИНИ </t>
    </r>
    <r>
      <rPr>
        <b/>
        <sz val="11"/>
        <rFont val="Times New Roman"/>
        <family val="1"/>
      </rPr>
      <t>ПОСЛЕ</t>
    </r>
    <r>
      <rPr>
        <sz val="11"/>
        <rFont val="Times New Roman"/>
        <family val="1"/>
      </rPr>
      <t xml:space="preserve"> ПРИМЕНЕ ЗАКОНА*</t>
    </r>
  </si>
  <si>
    <r>
      <t xml:space="preserve">Б.СТАЛНА ИМОВИНА </t>
    </r>
    <r>
      <rPr>
        <sz val="14"/>
        <rFont val="Arial"/>
        <family val="2"/>
      </rPr>
      <t>(0003+0010+0019+0024+0034)</t>
    </r>
  </si>
  <si>
    <t>у периоду од 01.01.-31.12.2016. године</t>
  </si>
  <si>
    <t>План 
01.01-31.03.2016.</t>
  </si>
  <si>
    <t>План 
01.07-30.09.2016.</t>
  </si>
  <si>
    <t>План 
01.10-31.12.2016.</t>
  </si>
  <si>
    <t>СТАЊЕ НА ДАН 31.03. 2016. ГОДИНЕ</t>
  </si>
  <si>
    <t>СТАЊЕ НА ДАН 30.06. 2016. ГОДИНЕ</t>
  </si>
  <si>
    <t>СТАЊЕ НА ДАН 30.09. 2016. ГОДИНЕ</t>
  </si>
  <si>
    <t>СТАЊЕ НА ДАН 31.12. 2016. ГОДИНЕ</t>
  </si>
  <si>
    <r>
      <t xml:space="preserve"> ОБРАЧУНАТ</t>
    </r>
    <r>
      <rPr>
        <b/>
        <sz val="11"/>
        <rFont val="Times New Roman"/>
        <family val="1"/>
      </rPr>
      <t xml:space="preserve"> БРУТО II У 2015.</t>
    </r>
    <r>
      <rPr>
        <sz val="11"/>
        <rFont val="Times New Roman"/>
        <family val="1"/>
      </rPr>
      <t xml:space="preserve">ГОДИНИ </t>
    </r>
    <r>
      <rPr>
        <b/>
        <sz val="11"/>
        <rFont val="Times New Roman"/>
        <family val="1"/>
      </rPr>
      <t>ПРЕ</t>
    </r>
    <r>
      <rPr>
        <sz val="11"/>
        <rFont val="Times New Roman"/>
        <family val="1"/>
      </rPr>
      <t xml:space="preserve"> ПРИМЕНЕ ЗАКОНА*</t>
    </r>
  </si>
  <si>
    <r>
      <t xml:space="preserve"> ОБРАЧУНАТ </t>
    </r>
    <r>
      <rPr>
        <b/>
        <sz val="11"/>
        <rFont val="Times New Roman"/>
        <family val="1"/>
      </rPr>
      <t>БРУТО II У 2015</t>
    </r>
    <r>
      <rPr>
        <sz val="11"/>
        <rFont val="Times New Roman"/>
        <family val="1"/>
      </rPr>
      <t xml:space="preserve">.ГОДИНИ </t>
    </r>
    <r>
      <rPr>
        <b/>
        <sz val="11"/>
        <rFont val="Times New Roman"/>
        <family val="1"/>
      </rPr>
      <t>ПОСЛЕ</t>
    </r>
    <r>
      <rPr>
        <sz val="11"/>
        <rFont val="Times New Roman"/>
        <family val="1"/>
      </rPr>
      <t xml:space="preserve"> ПРИМЕНЕ ЗАКОНА*</t>
    </r>
  </si>
  <si>
    <t>Закон о начину одређивања макс. броја запослених-рационализ.</t>
  </si>
  <si>
    <t>рационализација</t>
  </si>
  <si>
    <t>22 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</si>
  <si>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</si>
  <si>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Popuna radnih mesta zbog povećanog obima posla</t>
  </si>
  <si>
    <t>РЕКОНСТРУКЦИЈА ПРОСТОРИЈА АГРОСАВЕЗА И ПРЕСЕЉЕЊЕ ПИЈАЦЕ ВАШАРИШТЕ</t>
  </si>
  <si>
    <t>ТЕРЕТНО ВОЗИЛО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</si>
</sst>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dd/mm/yyyy/"/>
    <numFmt numFmtId="187" formatCode="###########"/>
    <numFmt numFmtId="188" formatCode="[$-81A]d\.\ mmmm\ yyyy"/>
    <numFmt numFmtId="189" formatCode="#"/>
    <numFmt numFmtId="190" formatCode="0.0"/>
  </numFmts>
  <fonts count="7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2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Times New Roman"/>
      <family val="1"/>
    </font>
    <font>
      <sz val="1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Times New Roman"/>
      <family val="1"/>
    </font>
    <font>
      <sz val="1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0" borderId="0">
      <alignment/>
      <protection/>
    </xf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5" fillId="29" borderId="1" applyNumberFormat="0" applyAlignment="0" applyProtection="0"/>
    <xf numFmtId="0" fontId="66" fillId="0" borderId="6" applyNumberFormat="0" applyFill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8" fillId="26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57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11" fillId="2" borderId="12" xfId="0" applyFont="1" applyFill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11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1" fillId="32" borderId="15" xfId="0" applyFont="1" applyFill="1" applyBorder="1" applyAlignment="1">
      <alignment vertical="center" wrapText="1"/>
    </xf>
    <xf numFmtId="0" fontId="11" fillId="32" borderId="16" xfId="0" applyFont="1" applyFill="1" applyBorder="1" applyAlignment="1">
      <alignment vertical="center" wrapText="1"/>
    </xf>
    <xf numFmtId="0" fontId="11" fillId="32" borderId="17" xfId="0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1" fillId="0" borderId="0" xfId="59" applyFont="1">
      <alignment/>
      <protection/>
    </xf>
    <xf numFmtId="0" fontId="6" fillId="0" borderId="0" xfId="59" applyFont="1">
      <alignment/>
      <protection/>
    </xf>
    <xf numFmtId="0" fontId="11" fillId="0" borderId="0" xfId="59" applyFont="1" applyAlignment="1">
      <alignment horizontal="center"/>
      <protection/>
    </xf>
    <xf numFmtId="0" fontId="11" fillId="0" borderId="0" xfId="0" applyFont="1" applyAlignment="1">
      <alignment/>
    </xf>
    <xf numFmtId="0" fontId="6" fillId="0" borderId="0" xfId="59" applyFont="1" applyFill="1">
      <alignment/>
      <protection/>
    </xf>
    <xf numFmtId="0" fontId="6" fillId="0" borderId="18" xfId="59" applyFont="1" applyBorder="1">
      <alignment/>
      <protection/>
    </xf>
    <xf numFmtId="0" fontId="6" fillId="0" borderId="0" xfId="59" applyFont="1" applyAlignment="1">
      <alignment horizontal="right"/>
      <protection/>
    </xf>
    <xf numFmtId="0" fontId="11" fillId="0" borderId="19" xfId="59" applyFont="1" applyBorder="1" applyAlignment="1">
      <alignment horizontal="center" vertical="center"/>
      <protection/>
    </xf>
    <xf numFmtId="49" fontId="6" fillId="0" borderId="10" xfId="59" applyNumberFormat="1" applyFont="1" applyBorder="1" applyAlignment="1">
      <alignment horizontal="center" vertical="center"/>
      <protection/>
    </xf>
    <xf numFmtId="0" fontId="6" fillId="0" borderId="10" xfId="59" applyFont="1" applyFill="1" applyBorder="1" applyAlignment="1">
      <alignment wrapText="1"/>
      <protection/>
    </xf>
    <xf numFmtId="181" fontId="6" fillId="0" borderId="10" xfId="44" applyFont="1" applyFill="1" applyBorder="1" applyAlignment="1">
      <alignment/>
    </xf>
    <xf numFmtId="0" fontId="6" fillId="0" borderId="10" xfId="59" applyFont="1" applyFill="1" applyBorder="1">
      <alignment/>
      <protection/>
    </xf>
    <xf numFmtId="0" fontId="6" fillId="0" borderId="10" xfId="0" applyFont="1" applyBorder="1" applyAlignment="1">
      <alignment/>
    </xf>
    <xf numFmtId="49" fontId="11" fillId="0" borderId="10" xfId="59" applyNumberFormat="1" applyFont="1" applyBorder="1" applyAlignment="1">
      <alignment vertical="center"/>
      <protection/>
    </xf>
    <xf numFmtId="0" fontId="11" fillId="0" borderId="15" xfId="59" applyFont="1" applyFill="1" applyBorder="1" applyAlignment="1">
      <alignment/>
      <protection/>
    </xf>
    <xf numFmtId="0" fontId="11" fillId="0" borderId="16" xfId="59" applyFont="1" applyFill="1" applyBorder="1" applyAlignment="1">
      <alignment/>
      <protection/>
    </xf>
    <xf numFmtId="0" fontId="6" fillId="0" borderId="0" xfId="0" applyFont="1" applyBorder="1" applyAlignment="1">
      <alignment/>
    </xf>
    <xf numFmtId="0" fontId="6" fillId="0" borderId="15" xfId="59" applyFont="1" applyFill="1" applyBorder="1" applyAlignment="1">
      <alignment horizontal="left" wrapText="1"/>
      <protection/>
    </xf>
    <xf numFmtId="181" fontId="6" fillId="0" borderId="10" xfId="44" applyFont="1" applyFill="1" applyBorder="1" applyAlignment="1">
      <alignment horizontal="left"/>
    </xf>
    <xf numFmtId="0" fontId="11" fillId="0" borderId="10" xfId="59" applyFont="1" applyFill="1" applyBorder="1" applyAlignment="1">
      <alignment horizontal="left"/>
      <protection/>
    </xf>
    <xf numFmtId="49" fontId="6" fillId="0" borderId="0" xfId="59" applyNumberFormat="1" applyFont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left" wrapText="1"/>
      <protection/>
    </xf>
    <xf numFmtId="181" fontId="6" fillId="0" borderId="0" xfId="44" applyFont="1" applyFill="1" applyBorder="1" applyAlignment="1">
      <alignment horizontal="left"/>
    </xf>
    <xf numFmtId="0" fontId="11" fillId="0" borderId="0" xfId="59" applyFont="1" applyFill="1" applyBorder="1" applyAlignment="1">
      <alignment horizontal="left"/>
      <protection/>
    </xf>
    <xf numFmtId="0" fontId="6" fillId="0" borderId="0" xfId="59" applyFont="1" applyAlignment="1">
      <alignment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 applyBorder="1">
      <alignment/>
      <protection/>
    </xf>
    <xf numFmtId="4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wrapText="1"/>
    </xf>
    <xf numFmtId="4" fontId="6" fillId="0" borderId="10" xfId="59" applyNumberFormat="1" applyFont="1" applyFill="1" applyBorder="1" applyAlignment="1">
      <alignment wrapText="1"/>
      <protection/>
    </xf>
    <xf numFmtId="4" fontId="6" fillId="0" borderId="10" xfId="44" applyNumberFormat="1" applyFont="1" applyFill="1" applyBorder="1" applyAlignment="1">
      <alignment/>
    </xf>
    <xf numFmtId="4" fontId="6" fillId="0" borderId="10" xfId="59" applyNumberFormat="1" applyFont="1" applyFill="1" applyBorder="1">
      <alignment/>
      <protection/>
    </xf>
    <xf numFmtId="4" fontId="6" fillId="0" borderId="0" xfId="0" applyNumberFormat="1" applyFont="1" applyAlignment="1">
      <alignment/>
    </xf>
    <xf numFmtId="4" fontId="11" fillId="0" borderId="15" xfId="59" applyNumberFormat="1" applyFont="1" applyFill="1" applyBorder="1" applyAlignment="1">
      <alignment/>
      <protection/>
    </xf>
    <xf numFmtId="4" fontId="11" fillId="0" borderId="16" xfId="59" applyNumberFormat="1" applyFont="1" applyFill="1" applyBorder="1" applyAlignment="1">
      <alignment/>
      <protection/>
    </xf>
    <xf numFmtId="4" fontId="6" fillId="0" borderId="15" xfId="59" applyNumberFormat="1" applyFont="1" applyFill="1" applyBorder="1" applyAlignment="1">
      <alignment horizontal="left" wrapText="1"/>
      <protection/>
    </xf>
    <xf numFmtId="4" fontId="6" fillId="0" borderId="10" xfId="44" applyNumberFormat="1" applyFont="1" applyFill="1" applyBorder="1" applyAlignment="1">
      <alignment horizontal="left"/>
    </xf>
    <xf numFmtId="4" fontId="11" fillId="0" borderId="10" xfId="59" applyNumberFormat="1" applyFont="1" applyFill="1" applyBorder="1" applyAlignment="1">
      <alignment horizontal="left"/>
      <protection/>
    </xf>
    <xf numFmtId="3" fontId="6" fillId="0" borderId="11" xfId="0" applyNumberFormat="1" applyFont="1" applyBorder="1" applyAlignment="1">
      <alignment wrapText="1"/>
    </xf>
    <xf numFmtId="3" fontId="6" fillId="0" borderId="14" xfId="0" applyNumberFormat="1" applyFont="1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187" fontId="16" fillId="0" borderId="1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49" fontId="16" fillId="0" borderId="12" xfId="0" applyNumberFormat="1" applyFont="1" applyBorder="1" applyAlignment="1" quotePrefix="1">
      <alignment horizontal="center" vertical="center"/>
    </xf>
    <xf numFmtId="0" fontId="14" fillId="2" borderId="10" xfId="0" applyFont="1" applyFill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49" fontId="16" fillId="0" borderId="12" xfId="0" applyNumberFormat="1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2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7" fontId="1" fillId="0" borderId="22" xfId="0" applyNumberFormat="1" applyFont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/>
    </xf>
    <xf numFmtId="3" fontId="13" fillId="0" borderId="1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Border="1" applyAlignment="1">
      <alignment/>
    </xf>
    <xf numFmtId="4" fontId="18" fillId="0" borderId="19" xfId="0" applyNumberFormat="1" applyFont="1" applyFill="1" applyBorder="1" applyAlignment="1">
      <alignment horizontal="right" vertical="center" wrapText="1"/>
    </xf>
    <xf numFmtId="4" fontId="13" fillId="0" borderId="10" xfId="0" applyNumberFormat="1" applyFont="1" applyFill="1" applyBorder="1" applyAlignment="1">
      <alignment horizontal="right" vertical="center" wrapText="1"/>
    </xf>
    <xf numFmtId="4" fontId="6" fillId="0" borderId="0" xfId="59" applyNumberFormat="1" applyFont="1" applyFill="1" applyBorder="1">
      <alignment/>
      <protection/>
    </xf>
    <xf numFmtId="4" fontId="6" fillId="0" borderId="0" xfId="44" applyNumberFormat="1" applyFont="1" applyFill="1" applyBorder="1" applyAlignment="1">
      <alignment/>
    </xf>
    <xf numFmtId="4" fontId="11" fillId="0" borderId="0" xfId="59" applyNumberFormat="1" applyFont="1" applyFill="1" applyBorder="1" applyAlignment="1">
      <alignment/>
      <protection/>
    </xf>
    <xf numFmtId="3" fontId="2" fillId="0" borderId="10" xfId="0" applyNumberFormat="1" applyFont="1" applyBorder="1" applyAlignment="1">
      <alignment wrapText="1"/>
    </xf>
    <xf numFmtId="0" fontId="15" fillId="0" borderId="0" xfId="0" applyFont="1" applyAlignment="1">
      <alignment horizontal="center" vertical="center"/>
    </xf>
    <xf numFmtId="3" fontId="16" fillId="0" borderId="10" xfId="0" applyNumberFormat="1" applyFont="1" applyFill="1" applyBorder="1" applyAlignment="1" applyProtection="1">
      <alignment horizontal="center" vertical="center"/>
      <protection/>
    </xf>
    <xf numFmtId="3" fontId="16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4" fontId="11" fillId="0" borderId="10" xfId="44" applyNumberFormat="1" applyFont="1" applyFill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righ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49" fontId="20" fillId="0" borderId="24" xfId="0" applyNumberFormat="1" applyFont="1" applyFill="1" applyBorder="1" applyAlignment="1" applyProtection="1">
      <alignment horizontal="center" vertical="top" wrapText="1"/>
      <protection/>
    </xf>
    <xf numFmtId="49" fontId="20" fillId="0" borderId="25" xfId="0" applyNumberFormat="1" applyFont="1" applyFill="1" applyBorder="1" applyAlignment="1" applyProtection="1">
      <alignment horizontal="center" vertical="top" wrapText="1"/>
      <protection/>
    </xf>
    <xf numFmtId="49" fontId="20" fillId="0" borderId="26" xfId="0" applyNumberFormat="1" applyFont="1" applyFill="1" applyBorder="1" applyAlignment="1" applyProtection="1">
      <alignment horizontal="center" vertical="top" wrapText="1"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0" xfId="0" applyFont="1" applyFill="1" applyBorder="1" applyAlignment="1" applyProtection="1">
      <alignment horizontal="left" vertical="top"/>
      <protection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3" fontId="20" fillId="0" borderId="10" xfId="0" applyNumberFormat="1" applyFont="1" applyFill="1" applyBorder="1" applyAlignment="1" applyProtection="1">
      <alignment horizontal="right" vertical="center"/>
      <protection locked="0"/>
    </xf>
    <xf numFmtId="3" fontId="20" fillId="0" borderId="10" xfId="0" applyNumberFormat="1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/>
      <protection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vertical="center" wrapText="1"/>
      <protection/>
    </xf>
    <xf numFmtId="0" fontId="20" fillId="0" borderId="1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9" fontId="6" fillId="33" borderId="10" xfId="59" applyNumberFormat="1" applyFont="1" applyFill="1" applyBorder="1" applyAlignment="1">
      <alignment horizontal="center" vertical="center"/>
      <protection/>
    </xf>
    <xf numFmtId="4" fontId="6" fillId="33" borderId="10" xfId="0" applyNumberFormat="1" applyFont="1" applyFill="1" applyBorder="1" applyAlignment="1">
      <alignment/>
    </xf>
    <xf numFmtId="4" fontId="6" fillId="33" borderId="10" xfId="59" applyNumberFormat="1" applyFont="1" applyFill="1" applyBorder="1">
      <alignment/>
      <protection/>
    </xf>
    <xf numFmtId="4" fontId="6" fillId="33" borderId="0" xfId="0" applyNumberFormat="1" applyFont="1" applyFill="1" applyAlignment="1">
      <alignment/>
    </xf>
    <xf numFmtId="4" fontId="6" fillId="33" borderId="0" xfId="59" applyNumberFormat="1" applyFont="1" applyFill="1" applyBorder="1">
      <alignment/>
      <protection/>
    </xf>
    <xf numFmtId="0" fontId="6" fillId="33" borderId="0" xfId="0" applyFont="1" applyFill="1" applyAlignment="1">
      <alignment/>
    </xf>
    <xf numFmtId="4" fontId="6" fillId="33" borderId="10" xfId="44" applyNumberFormat="1" applyFont="1" applyFill="1" applyBorder="1" applyAlignment="1">
      <alignment/>
    </xf>
    <xf numFmtId="4" fontId="6" fillId="0" borderId="0" xfId="0" applyNumberFormat="1" applyFont="1" applyBorder="1" applyAlignment="1">
      <alignment/>
    </xf>
    <xf numFmtId="0" fontId="6" fillId="33" borderId="10" xfId="59" applyFont="1" applyFill="1" applyBorder="1" applyAlignment="1">
      <alignment wrapText="1"/>
      <protection/>
    </xf>
    <xf numFmtId="181" fontId="6" fillId="33" borderId="10" xfId="44" applyFont="1" applyFill="1" applyBorder="1" applyAlignment="1">
      <alignment/>
    </xf>
    <xf numFmtId="0" fontId="6" fillId="33" borderId="10" xfId="59" applyFont="1" applyFill="1" applyBorder="1">
      <alignment/>
      <protection/>
    </xf>
    <xf numFmtId="0" fontId="6" fillId="33" borderId="10" xfId="0" applyFont="1" applyFill="1" applyBorder="1" applyAlignment="1">
      <alignment/>
    </xf>
    <xf numFmtId="4" fontId="11" fillId="0" borderId="10" xfId="59" applyNumberFormat="1" applyFont="1" applyFill="1" applyBorder="1">
      <alignment/>
      <protection/>
    </xf>
    <xf numFmtId="1" fontId="0" fillId="0" borderId="0" xfId="0" applyNumberFormat="1" applyAlignment="1">
      <alignment/>
    </xf>
    <xf numFmtId="4" fontId="11" fillId="33" borderId="10" xfId="59" applyNumberFormat="1" applyFont="1" applyFill="1" applyBorder="1">
      <alignment/>
      <protection/>
    </xf>
    <xf numFmtId="3" fontId="1" fillId="0" borderId="1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0" borderId="14" xfId="0" applyNumberFormat="1" applyFont="1" applyBorder="1" applyAlignment="1">
      <alignment/>
    </xf>
    <xf numFmtId="3" fontId="12" fillId="0" borderId="21" xfId="0" applyNumberFormat="1" applyFont="1" applyBorder="1" applyAlignment="1">
      <alignment/>
    </xf>
    <xf numFmtId="3" fontId="1" fillId="0" borderId="10" xfId="0" applyNumberFormat="1" applyFont="1" applyBorder="1" applyAlignment="1">
      <alignment wrapText="1"/>
    </xf>
    <xf numFmtId="3" fontId="1" fillId="0" borderId="11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18" fillId="0" borderId="10" xfId="0" applyFont="1" applyBorder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27" fillId="0" borderId="0" xfId="0" applyFont="1" applyAlignment="1">
      <alignment/>
    </xf>
    <xf numFmtId="187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5" fillId="0" borderId="10" xfId="0" applyFont="1" applyBorder="1" applyAlignment="1">
      <alignment/>
    </xf>
    <xf numFmtId="0" fontId="24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5" fillId="0" borderId="0" xfId="0" applyFont="1" applyAlignment="1">
      <alignment/>
    </xf>
    <xf numFmtId="0" fontId="6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186" fontId="11" fillId="0" borderId="0" xfId="0" applyNumberFormat="1" applyFont="1" applyBorder="1" applyAlignment="1">
      <alignment horizontal="center" vertical="center" wrapText="1"/>
    </xf>
    <xf numFmtId="186" fontId="11" fillId="0" borderId="0" xfId="0" applyNumberFormat="1" applyFont="1" applyAlignment="1">
      <alignment horizontal="center" vertical="center"/>
    </xf>
    <xf numFmtId="186" fontId="26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right" vertical="center"/>
    </xf>
    <xf numFmtId="3" fontId="26" fillId="0" borderId="10" xfId="0" applyNumberFormat="1" applyFont="1" applyFill="1" applyBorder="1" applyAlignment="1">
      <alignment horizontal="center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187" fontId="6" fillId="0" borderId="1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18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3" fontId="18" fillId="0" borderId="10" xfId="0" applyNumberFormat="1" applyFont="1" applyFill="1" applyBorder="1" applyAlignment="1" applyProtection="1">
      <alignment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Fill="1" applyBorder="1" applyAlignment="1" applyProtection="1">
      <alignment vertical="center"/>
      <protection locked="0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3" fontId="18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18" fillId="0" borderId="0" xfId="0" applyNumberFormat="1" applyFont="1" applyAlignment="1">
      <alignment horizontal="right"/>
    </xf>
    <xf numFmtId="3" fontId="11" fillId="0" borderId="10" xfId="0" applyNumberFormat="1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wrapText="1"/>
    </xf>
    <xf numFmtId="3" fontId="27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27" fillId="0" borderId="0" xfId="0" applyNumberFormat="1" applyFont="1" applyAlignment="1">
      <alignment/>
    </xf>
    <xf numFmtId="0" fontId="28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1" fillId="0" borderId="10" xfId="59" applyFont="1" applyBorder="1" applyAlignment="1">
      <alignment horizontal="center" vertical="center" wrapText="1"/>
      <protection/>
    </xf>
    <xf numFmtId="0" fontId="11" fillId="32" borderId="10" xfId="59" applyFont="1" applyFill="1" applyBorder="1" applyAlignment="1">
      <alignment horizontal="center" vertical="center" wrapText="1"/>
      <protection/>
    </xf>
    <xf numFmtId="49" fontId="6" fillId="0" borderId="10" xfId="59" applyNumberFormat="1" applyFont="1" applyBorder="1" applyAlignment="1">
      <alignment horizontal="center" vertical="center"/>
      <protection/>
    </xf>
    <xf numFmtId="0" fontId="11" fillId="0" borderId="10" xfId="59" applyFont="1" applyBorder="1" applyAlignment="1">
      <alignment horizontal="left" vertical="center" wrapText="1"/>
      <protection/>
    </xf>
    <xf numFmtId="0" fontId="6" fillId="0" borderId="10" xfId="59" applyFont="1" applyBorder="1" applyAlignment="1">
      <alignment vertical="center"/>
      <protection/>
    </xf>
    <xf numFmtId="0" fontId="6" fillId="32" borderId="10" xfId="59" applyFont="1" applyFill="1" applyBorder="1" applyAlignment="1">
      <alignment vertical="center"/>
      <protection/>
    </xf>
    <xf numFmtId="0" fontId="6" fillId="0" borderId="10" xfId="59" applyFont="1" applyBorder="1" applyAlignment="1">
      <alignment horizontal="left" vertical="center"/>
      <protection/>
    </xf>
    <xf numFmtId="0" fontId="6" fillId="0" borderId="10" xfId="59" applyFont="1" applyBorder="1">
      <alignment/>
      <protection/>
    </xf>
    <xf numFmtId="0" fontId="6" fillId="32" borderId="10" xfId="59" applyFont="1" applyFill="1" applyBorder="1">
      <alignment/>
      <protection/>
    </xf>
    <xf numFmtId="49" fontId="6" fillId="0" borderId="10" xfId="59" applyNumberFormat="1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vertical="center" wrapText="1"/>
      <protection/>
    </xf>
    <xf numFmtId="0" fontId="6" fillId="32" borderId="10" xfId="59" applyFont="1" applyFill="1" applyBorder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11" fillId="0" borderId="15" xfId="59" applyFont="1" applyFill="1" applyBorder="1" applyAlignment="1">
      <alignment horizontal="center" vertical="center" wrapText="1"/>
      <protection/>
    </xf>
    <xf numFmtId="0" fontId="11" fillId="0" borderId="17" xfId="59" applyFont="1" applyBorder="1" applyAlignment="1">
      <alignment horizontal="center" vertical="center" wrapText="1"/>
      <protection/>
    </xf>
    <xf numFmtId="0" fontId="6" fillId="32" borderId="0" xfId="0" applyFont="1" applyFill="1" applyAlignment="1">
      <alignment/>
    </xf>
    <xf numFmtId="0" fontId="6" fillId="32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59" applyFont="1" applyBorder="1" applyAlignment="1">
      <alignment horizontal="center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Continuous" vertical="center" wrapText="1"/>
    </xf>
    <xf numFmtId="0" fontId="3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0" fontId="30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5" fillId="0" borderId="0" xfId="0" applyFont="1" applyBorder="1" applyAlignment="1">
      <alignment wrapText="1"/>
    </xf>
    <xf numFmtId="3" fontId="32" fillId="0" borderId="10" xfId="0" applyNumberFormat="1" applyFont="1" applyBorder="1" applyAlignment="1">
      <alignment/>
    </xf>
    <xf numFmtId="3" fontId="16" fillId="0" borderId="11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/>
    </xf>
    <xf numFmtId="3" fontId="11" fillId="0" borderId="11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wrapText="1"/>
    </xf>
    <xf numFmtId="3" fontId="11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49" fontId="24" fillId="34" borderId="10" xfId="59" applyNumberFormat="1" applyFont="1" applyFill="1" applyBorder="1" applyAlignment="1">
      <alignment horizontal="center"/>
      <protection/>
    </xf>
    <xf numFmtId="0" fontId="24" fillId="34" borderId="10" xfId="59" applyFont="1" applyFill="1" applyBorder="1" applyAlignment="1">
      <alignment horizontal="left" vertical="center" wrapText="1"/>
      <protection/>
    </xf>
    <xf numFmtId="3" fontId="18" fillId="0" borderId="10" xfId="59" applyNumberFormat="1" applyFont="1" applyFill="1" applyBorder="1" applyAlignment="1">
      <alignment horizontal="center" vertical="center" wrapText="1"/>
      <protection/>
    </xf>
    <xf numFmtId="3" fontId="18" fillId="34" borderId="10" xfId="59" applyNumberFormat="1" applyFont="1" applyFill="1" applyBorder="1" applyAlignment="1">
      <alignment horizontal="center" vertical="center" wrapText="1"/>
      <protection/>
    </xf>
    <xf numFmtId="49" fontId="24" fillId="34" borderId="10" xfId="59" applyNumberFormat="1" applyFont="1" applyFill="1" applyBorder="1" applyAlignment="1">
      <alignment horizontal="center" vertical="center" wrapText="1"/>
      <protection/>
    </xf>
    <xf numFmtId="3" fontId="18" fillId="0" borderId="10" xfId="59" applyNumberFormat="1" applyFont="1" applyFill="1" applyBorder="1" applyAlignment="1">
      <alignment horizontal="center" vertical="center"/>
      <protection/>
    </xf>
    <xf numFmtId="0" fontId="24" fillId="34" borderId="10" xfId="59" applyFont="1" applyFill="1" applyBorder="1" applyAlignment="1">
      <alignment/>
      <protection/>
    </xf>
    <xf numFmtId="0" fontId="24" fillId="34" borderId="10" xfId="59" applyFont="1" applyFill="1" applyBorder="1" applyAlignment="1">
      <alignment horizontal="left" wrapText="1"/>
      <protection/>
    </xf>
    <xf numFmtId="0" fontId="24" fillId="34" borderId="10" xfId="59" applyFont="1" applyFill="1" applyBorder="1" applyAlignment="1">
      <alignment wrapText="1"/>
      <protection/>
    </xf>
    <xf numFmtId="0" fontId="24" fillId="34" borderId="10" xfId="59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3" fillId="0" borderId="10" xfId="0" applyFont="1" applyBorder="1" applyAlignment="1">
      <alignment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/>
    </xf>
    <xf numFmtId="0" fontId="11" fillId="0" borderId="10" xfId="59" applyFont="1" applyBorder="1" applyAlignment="1">
      <alignment horizontal="left" vertical="center"/>
      <protection/>
    </xf>
    <xf numFmtId="0" fontId="11" fillId="0" borderId="10" xfId="59" applyFont="1" applyBorder="1" applyAlignment="1">
      <alignment horizontal="center"/>
      <protection/>
    </xf>
    <xf numFmtId="49" fontId="22" fillId="34" borderId="10" xfId="59" applyNumberFormat="1" applyFont="1" applyFill="1" applyBorder="1" applyAlignment="1">
      <alignment horizontal="center"/>
      <protection/>
    </xf>
    <xf numFmtId="1" fontId="0" fillId="0" borderId="0" xfId="0" applyNumberFormat="1" applyFont="1" applyAlignment="1">
      <alignment/>
    </xf>
    <xf numFmtId="0" fontId="6" fillId="0" borderId="10" xfId="59" applyFont="1" applyBorder="1" applyAlignment="1">
      <alignment horizontal="left" vertical="center" wrapText="1"/>
      <protection/>
    </xf>
    <xf numFmtId="3" fontId="72" fillId="33" borderId="0" xfId="0" applyNumberFormat="1" applyFont="1" applyFill="1" applyBorder="1" applyAlignment="1">
      <alignment/>
    </xf>
    <xf numFmtId="3" fontId="73" fillId="33" borderId="0" xfId="0" applyNumberFormat="1" applyFont="1" applyFill="1" applyBorder="1" applyAlignment="1">
      <alignment/>
    </xf>
    <xf numFmtId="4" fontId="6" fillId="0" borderId="0" xfId="59" applyNumberFormat="1" applyFont="1" applyFill="1" applyBorder="1" applyAlignment="1">
      <alignment horizontal="left" wrapText="1"/>
      <protection/>
    </xf>
    <xf numFmtId="4" fontId="6" fillId="0" borderId="0" xfId="44" applyNumberFormat="1" applyFont="1" applyFill="1" applyBorder="1" applyAlignment="1">
      <alignment horizontal="left"/>
    </xf>
    <xf numFmtId="4" fontId="11" fillId="0" borderId="0" xfId="59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3" fontId="26" fillId="0" borderId="15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187" fontId="6" fillId="0" borderId="28" xfId="0" applyNumberFormat="1" applyFont="1" applyBorder="1" applyAlignment="1">
      <alignment horizontal="center" vertical="center" wrapText="1"/>
    </xf>
    <xf numFmtId="187" fontId="6" fillId="0" borderId="12" xfId="0" applyNumberFormat="1" applyFont="1" applyBorder="1" applyAlignment="1">
      <alignment horizontal="center" vertical="center" wrapText="1"/>
    </xf>
    <xf numFmtId="3" fontId="6" fillId="0" borderId="2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187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87" fontId="16" fillId="0" borderId="28" xfId="0" applyNumberFormat="1" applyFont="1" applyBorder="1" applyAlignment="1">
      <alignment horizontal="center" vertical="center" wrapText="1"/>
    </xf>
    <xf numFmtId="187" fontId="16" fillId="0" borderId="12" xfId="0" applyNumberFormat="1" applyFont="1" applyBorder="1" applyAlignment="1">
      <alignment horizontal="center" vertical="center" wrapText="1"/>
    </xf>
    <xf numFmtId="3" fontId="16" fillId="0" borderId="2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 wrapText="1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87" fontId="1" fillId="0" borderId="28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0" borderId="10" xfId="59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/>
    </xf>
    <xf numFmtId="0" fontId="24" fillId="0" borderId="10" xfId="59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1" fillId="0" borderId="10" xfId="59" applyFont="1" applyBorder="1" applyAlignment="1">
      <alignment horizontal="center" vertical="center" wrapText="1"/>
      <protection/>
    </xf>
    <xf numFmtId="0" fontId="11" fillId="0" borderId="10" xfId="59" applyFont="1" applyFill="1" applyBorder="1" applyAlignment="1">
      <alignment horizontal="center" vertical="center" wrapText="1"/>
      <protection/>
    </xf>
    <xf numFmtId="0" fontId="11" fillId="0" borderId="15" xfId="59" applyFont="1" applyFill="1" applyBorder="1" applyAlignment="1">
      <alignment horizontal="center" vertical="center" wrapText="1"/>
      <protection/>
    </xf>
    <xf numFmtId="0" fontId="11" fillId="0" borderId="17" xfId="59" applyFont="1" applyBorder="1" applyAlignment="1">
      <alignment horizontal="center" vertical="center" wrapText="1"/>
      <protection/>
    </xf>
    <xf numFmtId="0" fontId="11" fillId="32" borderId="10" xfId="59" applyFont="1" applyFill="1" applyBorder="1" applyAlignment="1">
      <alignment horizontal="center" vertical="center" wrapText="1"/>
      <protection/>
    </xf>
    <xf numFmtId="0" fontId="11" fillId="32" borderId="26" xfId="59" applyFont="1" applyFill="1" applyBorder="1" applyAlignment="1">
      <alignment horizontal="center" vertical="center" wrapText="1"/>
      <protection/>
    </xf>
    <xf numFmtId="0" fontId="11" fillId="32" borderId="19" xfId="59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left"/>
    </xf>
    <xf numFmtId="0" fontId="32" fillId="0" borderId="16" xfId="0" applyFont="1" applyBorder="1" applyAlignment="1">
      <alignment horizontal="left"/>
    </xf>
    <xf numFmtId="0" fontId="32" fillId="0" borderId="17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6" fillId="35" borderId="3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1" fillId="0" borderId="15" xfId="59" applyNumberFormat="1" applyFont="1" applyBorder="1" applyAlignment="1">
      <alignment horizontal="left" vertical="center"/>
      <protection/>
    </xf>
    <xf numFmtId="49" fontId="11" fillId="0" borderId="16" xfId="59" applyNumberFormat="1" applyFont="1" applyBorder="1" applyAlignment="1">
      <alignment horizontal="left" vertical="center"/>
      <protection/>
    </xf>
    <xf numFmtId="0" fontId="11" fillId="0" borderId="15" xfId="59" applyFont="1" applyFill="1" applyBorder="1" applyAlignment="1">
      <alignment horizontal="left" vertical="center"/>
      <protection/>
    </xf>
    <xf numFmtId="0" fontId="11" fillId="0" borderId="16" xfId="59" applyFont="1" applyFill="1" applyBorder="1" applyAlignment="1">
      <alignment horizontal="left" vertical="center"/>
      <protection/>
    </xf>
    <xf numFmtId="4" fontId="11" fillId="0" borderId="15" xfId="59" applyNumberFormat="1" applyFont="1" applyBorder="1" applyAlignment="1">
      <alignment horizontal="left" vertical="center"/>
      <protection/>
    </xf>
    <xf numFmtId="4" fontId="11" fillId="0" borderId="16" xfId="59" applyNumberFormat="1" applyFont="1" applyBorder="1" applyAlignment="1">
      <alignment horizontal="left" vertical="center"/>
      <protection/>
    </xf>
    <xf numFmtId="0" fontId="11" fillId="0" borderId="0" xfId="59" applyFont="1" applyAlignment="1">
      <alignment horizontal="center"/>
      <protection/>
    </xf>
    <xf numFmtId="0" fontId="11" fillId="0" borderId="26" xfId="59" applyFont="1" applyBorder="1" applyAlignment="1">
      <alignment horizontal="center" vertical="center" wrapText="1"/>
      <protection/>
    </xf>
    <xf numFmtId="0" fontId="11" fillId="0" borderId="19" xfId="59" applyFont="1" applyBorder="1" applyAlignment="1">
      <alignment horizontal="center" vertical="center" wrapText="1"/>
      <protection/>
    </xf>
    <xf numFmtId="0" fontId="11" fillId="0" borderId="33" xfId="59" applyFont="1" applyFill="1" applyBorder="1" applyAlignment="1">
      <alignment horizontal="center" vertical="center"/>
      <protection/>
    </xf>
    <xf numFmtId="0" fontId="11" fillId="0" borderId="32" xfId="59" applyFont="1" applyFill="1" applyBorder="1" applyAlignment="1">
      <alignment horizontal="center" vertical="center"/>
      <protection/>
    </xf>
    <xf numFmtId="0" fontId="11" fillId="0" borderId="2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59" applyFont="1" applyFill="1" applyBorder="1" applyAlignment="1">
      <alignment horizontal="center" vertical="center" wrapText="1"/>
      <protection/>
    </xf>
    <xf numFmtId="0" fontId="2" fillId="0" borderId="2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59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/>
    </xf>
    <xf numFmtId="0" fontId="2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3" fontId="3" fillId="33" borderId="37" xfId="0" applyNumberFormat="1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3" fontId="3" fillId="33" borderId="35" xfId="0" applyNumberFormat="1" applyFont="1" applyFill="1" applyBorder="1" applyAlignment="1">
      <alignment horizontal="center" vertical="center"/>
    </xf>
    <xf numFmtId="3" fontId="21" fillId="33" borderId="35" xfId="0" applyNumberFormat="1" applyFont="1" applyFill="1" applyBorder="1" applyAlignment="1">
      <alignment horizontal="center" vertical="center"/>
    </xf>
    <xf numFmtId="3" fontId="0" fillId="33" borderId="0" xfId="0" applyNumberFormat="1" applyFont="1" applyFill="1" applyAlignment="1">
      <alignment/>
    </xf>
    <xf numFmtId="0" fontId="3" fillId="33" borderId="0" xfId="0" applyFont="1" applyFill="1" applyAlignment="1">
      <alignment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3276600" y="679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1447800</xdr:colOff>
      <xdr:row>22</xdr:row>
      <xdr:rowOff>333375</xdr:rowOff>
    </xdr:from>
    <xdr:ext cx="6667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3276600" y="6791325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R147"/>
  <sheetViews>
    <sheetView zoomScale="75" zoomScaleNormal="75" zoomScalePageLayoutView="0" workbookViewId="0" topLeftCell="C1">
      <selection activeCell="C97" sqref="C97:G147"/>
    </sheetView>
  </sheetViews>
  <sheetFormatPr defaultColWidth="9.140625" defaultRowHeight="12.75"/>
  <cols>
    <col min="1" max="2" width="9.140625" style="272" customWidth="1"/>
    <col min="3" max="3" width="25.57421875" style="272" customWidth="1"/>
    <col min="4" max="4" width="63.140625" style="272" customWidth="1"/>
    <col min="5" max="5" width="18.00390625" style="272" customWidth="1"/>
    <col min="6" max="7" width="45.7109375" style="297" customWidth="1"/>
    <col min="8" max="16384" width="9.140625" style="272" customWidth="1"/>
  </cols>
  <sheetData>
    <row r="1" spans="3:7" ht="20.25">
      <c r="C1" s="269"/>
      <c r="D1" s="269"/>
      <c r="E1" s="269"/>
      <c r="F1" s="270"/>
      <c r="G1" s="271" t="s">
        <v>941</v>
      </c>
    </row>
    <row r="2" spans="3:7" ht="20.25">
      <c r="C2" s="269"/>
      <c r="D2" s="269"/>
      <c r="E2" s="269"/>
      <c r="F2" s="270"/>
      <c r="G2" s="270"/>
    </row>
    <row r="3" spans="3:7" ht="30" customHeight="1">
      <c r="C3" s="411" t="s">
        <v>1089</v>
      </c>
      <c r="D3" s="412"/>
      <c r="E3" s="412"/>
      <c r="F3" s="412"/>
      <c r="G3" s="412"/>
    </row>
    <row r="4" spans="3:7" ht="30" customHeight="1" thickBot="1">
      <c r="C4" s="273"/>
      <c r="D4" s="274"/>
      <c r="E4" s="274"/>
      <c r="F4" s="275"/>
      <c r="G4" s="276" t="s">
        <v>927</v>
      </c>
    </row>
    <row r="5" spans="3:7" s="18" customFormat="1" ht="30" customHeight="1">
      <c r="C5" s="415" t="s">
        <v>6</v>
      </c>
      <c r="D5" s="417" t="s">
        <v>7</v>
      </c>
      <c r="E5" s="419" t="s">
        <v>840</v>
      </c>
      <c r="F5" s="413" t="s">
        <v>901</v>
      </c>
      <c r="G5" s="414"/>
    </row>
    <row r="6" spans="3:7" s="18" customFormat="1" ht="30" customHeight="1">
      <c r="C6" s="416"/>
      <c r="D6" s="418"/>
      <c r="E6" s="420"/>
      <c r="F6" s="277" t="s">
        <v>310</v>
      </c>
      <c r="G6" s="278" t="s">
        <v>1087</v>
      </c>
    </row>
    <row r="7" spans="3:7" ht="20.25" customHeight="1">
      <c r="C7" s="416"/>
      <c r="D7" s="418"/>
      <c r="E7" s="420"/>
      <c r="F7" s="279">
        <v>4</v>
      </c>
      <c r="G7" s="279">
        <v>5</v>
      </c>
    </row>
    <row r="8" spans="3:7" ht="37.5" customHeight="1">
      <c r="C8" s="280">
        <v>1</v>
      </c>
      <c r="D8" s="26">
        <v>2</v>
      </c>
      <c r="E8" s="281">
        <v>3</v>
      </c>
      <c r="F8" s="282"/>
      <c r="G8" s="282"/>
    </row>
    <row r="9" spans="3:7" ht="37.5" customHeight="1">
      <c r="C9" s="283"/>
      <c r="D9" s="284" t="s">
        <v>940</v>
      </c>
      <c r="E9" s="283"/>
      <c r="F9" s="285"/>
      <c r="G9" s="285"/>
    </row>
    <row r="10" spans="3:7" ht="37.5" customHeight="1">
      <c r="C10" s="283">
        <v>0</v>
      </c>
      <c r="D10" s="284" t="s">
        <v>45</v>
      </c>
      <c r="E10" s="286" t="s">
        <v>1003</v>
      </c>
      <c r="F10" s="287"/>
      <c r="G10" s="287"/>
    </row>
    <row r="11" spans="3:7" ht="37.5" customHeight="1">
      <c r="C11" s="283"/>
      <c r="D11" s="284" t="s">
        <v>1135</v>
      </c>
      <c r="E11" s="286" t="s">
        <v>1004</v>
      </c>
      <c r="F11" s="285">
        <f>F12+F19</f>
        <v>30729</v>
      </c>
      <c r="G11" s="285">
        <f>G12+G19</f>
        <v>21982</v>
      </c>
    </row>
    <row r="12" spans="3:7" ht="37.5" customHeight="1">
      <c r="C12" s="283">
        <v>1</v>
      </c>
      <c r="D12" s="284" t="s">
        <v>494</v>
      </c>
      <c r="E12" s="286" t="s">
        <v>1005</v>
      </c>
      <c r="F12" s="287">
        <f>F14</f>
        <v>2091</v>
      </c>
      <c r="G12" s="287">
        <f>G14</f>
        <v>2091</v>
      </c>
    </row>
    <row r="13" spans="3:7" ht="37.5" customHeight="1">
      <c r="C13" s="283" t="s">
        <v>495</v>
      </c>
      <c r="D13" s="288" t="s">
        <v>496</v>
      </c>
      <c r="E13" s="286" t="s">
        <v>1006</v>
      </c>
      <c r="F13" s="285"/>
      <c r="G13" s="285"/>
    </row>
    <row r="14" spans="3:7" ht="37.5" customHeight="1">
      <c r="C14" s="283" t="s">
        <v>497</v>
      </c>
      <c r="D14" s="288" t="s">
        <v>498</v>
      </c>
      <c r="E14" s="286" t="s">
        <v>1007</v>
      </c>
      <c r="F14" s="287">
        <v>2091</v>
      </c>
      <c r="G14" s="287">
        <v>2091</v>
      </c>
    </row>
    <row r="15" spans="3:7" ht="37.5" customHeight="1">
      <c r="C15" s="283" t="s">
        <v>499</v>
      </c>
      <c r="D15" s="288" t="s">
        <v>52</v>
      </c>
      <c r="E15" s="286" t="s">
        <v>1008</v>
      </c>
      <c r="F15" s="287"/>
      <c r="G15" s="287"/>
    </row>
    <row r="16" spans="3:7" ht="37.5" customHeight="1">
      <c r="C16" s="289" t="s">
        <v>500</v>
      </c>
      <c r="D16" s="288" t="s">
        <v>53</v>
      </c>
      <c r="E16" s="286" t="s">
        <v>1009</v>
      </c>
      <c r="F16" s="287"/>
      <c r="G16" s="287"/>
    </row>
    <row r="17" spans="3:18" ht="37.5" customHeight="1">
      <c r="C17" s="289" t="s">
        <v>501</v>
      </c>
      <c r="D17" s="288" t="s">
        <v>54</v>
      </c>
      <c r="E17" s="286" t="s">
        <v>1010</v>
      </c>
      <c r="F17" s="285"/>
      <c r="G17" s="285"/>
      <c r="R17" s="290"/>
    </row>
    <row r="18" spans="3:7" ht="37.5" customHeight="1">
      <c r="C18" s="289" t="s">
        <v>502</v>
      </c>
      <c r="D18" s="288" t="s">
        <v>55</v>
      </c>
      <c r="E18" s="286" t="s">
        <v>1001</v>
      </c>
      <c r="F18" s="287"/>
      <c r="G18" s="287"/>
    </row>
    <row r="19" spans="3:7" ht="54">
      <c r="C19" s="291">
        <v>2</v>
      </c>
      <c r="D19" s="284" t="s">
        <v>503</v>
      </c>
      <c r="E19" s="286" t="s">
        <v>1002</v>
      </c>
      <c r="F19" s="287">
        <f>F21+F22</f>
        <v>28638</v>
      </c>
      <c r="G19" s="287">
        <f>G21+G22</f>
        <v>19891</v>
      </c>
    </row>
    <row r="20" spans="3:7" ht="37.5" customHeight="1">
      <c r="C20" s="283" t="s">
        <v>504</v>
      </c>
      <c r="D20" s="288" t="s">
        <v>60</v>
      </c>
      <c r="E20" s="286" t="s">
        <v>1011</v>
      </c>
      <c r="F20" s="285"/>
      <c r="G20" s="285"/>
    </row>
    <row r="21" spans="3:7" ht="37.5" customHeight="1">
      <c r="C21" s="289" t="s">
        <v>505</v>
      </c>
      <c r="D21" s="288" t="s">
        <v>61</v>
      </c>
      <c r="E21" s="286" t="s">
        <v>1012</v>
      </c>
      <c r="F21" s="287">
        <v>12244</v>
      </c>
      <c r="G21" s="287">
        <v>10100</v>
      </c>
    </row>
    <row r="22" spans="3:7" ht="37.5" customHeight="1">
      <c r="C22" s="283" t="s">
        <v>506</v>
      </c>
      <c r="D22" s="288" t="s">
        <v>62</v>
      </c>
      <c r="E22" s="286" t="s">
        <v>1013</v>
      </c>
      <c r="F22" s="287">
        <v>16394</v>
      </c>
      <c r="G22" s="287">
        <v>9791</v>
      </c>
    </row>
    <row r="23" spans="3:7" ht="37.5" customHeight="1">
      <c r="C23" s="283" t="s">
        <v>507</v>
      </c>
      <c r="D23" s="288" t="s">
        <v>63</v>
      </c>
      <c r="E23" s="286" t="s">
        <v>1014</v>
      </c>
      <c r="F23" s="285"/>
      <c r="G23" s="285"/>
    </row>
    <row r="24" spans="3:7" ht="37.5" customHeight="1">
      <c r="C24" s="283" t="s">
        <v>508</v>
      </c>
      <c r="D24" s="288" t="s">
        <v>64</v>
      </c>
      <c r="E24" s="286" t="s">
        <v>1015</v>
      </c>
      <c r="F24" s="287"/>
      <c r="G24" s="287"/>
    </row>
    <row r="25" spans="3:7" ht="37.5" customHeight="1">
      <c r="C25" s="283" t="s">
        <v>509</v>
      </c>
      <c r="D25" s="288" t="s">
        <v>510</v>
      </c>
      <c r="E25" s="286" t="s">
        <v>1016</v>
      </c>
      <c r="F25" s="287"/>
      <c r="G25" s="287"/>
    </row>
    <row r="26" spans="3:7" ht="37.5" customHeight="1">
      <c r="C26" s="283" t="s">
        <v>511</v>
      </c>
      <c r="D26" s="288" t="s">
        <v>512</v>
      </c>
      <c r="E26" s="286" t="s">
        <v>1017</v>
      </c>
      <c r="F26" s="287"/>
      <c r="G26" s="287"/>
    </row>
    <row r="27" spans="3:7" ht="37.5" customHeight="1">
      <c r="C27" s="283" t="s">
        <v>513</v>
      </c>
      <c r="D27" s="288" t="s">
        <v>70</v>
      </c>
      <c r="E27" s="286" t="s">
        <v>1018</v>
      </c>
      <c r="F27" s="287"/>
      <c r="G27" s="287"/>
    </row>
    <row r="28" spans="3:7" ht="37.5" customHeight="1">
      <c r="C28" s="291">
        <v>3</v>
      </c>
      <c r="D28" s="284" t="s">
        <v>514</v>
      </c>
      <c r="E28" s="286" t="s">
        <v>1019</v>
      </c>
      <c r="F28" s="287"/>
      <c r="G28" s="287"/>
    </row>
    <row r="29" spans="3:7" ht="37.5" customHeight="1">
      <c r="C29" s="283" t="s">
        <v>515</v>
      </c>
      <c r="D29" s="288" t="s">
        <v>76</v>
      </c>
      <c r="E29" s="286" t="s">
        <v>1020</v>
      </c>
      <c r="F29" s="287"/>
      <c r="G29" s="287"/>
    </row>
    <row r="30" spans="3:7" ht="37.5" customHeight="1">
      <c r="C30" s="289" t="s">
        <v>516</v>
      </c>
      <c r="D30" s="288" t="s">
        <v>78</v>
      </c>
      <c r="E30" s="286" t="s">
        <v>1021</v>
      </c>
      <c r="F30" s="285"/>
      <c r="G30" s="285"/>
    </row>
    <row r="31" spans="3:7" ht="37.5" customHeight="1">
      <c r="C31" s="289" t="s">
        <v>517</v>
      </c>
      <c r="D31" s="288" t="s">
        <v>80</v>
      </c>
      <c r="E31" s="286" t="s">
        <v>1022</v>
      </c>
      <c r="F31" s="287"/>
      <c r="G31" s="287"/>
    </row>
    <row r="32" spans="3:7" ht="37.5" customHeight="1">
      <c r="C32" s="289" t="s">
        <v>518</v>
      </c>
      <c r="D32" s="288" t="s">
        <v>82</v>
      </c>
      <c r="E32" s="286" t="s">
        <v>1023</v>
      </c>
      <c r="F32" s="285"/>
      <c r="G32" s="285"/>
    </row>
    <row r="33" spans="3:7" ht="37.5" customHeight="1">
      <c r="C33" s="292" t="s">
        <v>519</v>
      </c>
      <c r="D33" s="284" t="s">
        <v>520</v>
      </c>
      <c r="E33" s="286" t="s">
        <v>1024</v>
      </c>
      <c r="F33" s="287"/>
      <c r="G33" s="287"/>
    </row>
    <row r="34" spans="3:7" ht="37.5" customHeight="1">
      <c r="C34" s="289" t="s">
        <v>521</v>
      </c>
      <c r="D34" s="288" t="s">
        <v>86</v>
      </c>
      <c r="E34" s="286" t="s">
        <v>1025</v>
      </c>
      <c r="F34" s="285"/>
      <c r="G34" s="285"/>
    </row>
    <row r="35" spans="3:7" ht="37.5" customHeight="1">
      <c r="C35" s="289" t="s">
        <v>522</v>
      </c>
      <c r="D35" s="288" t="s">
        <v>523</v>
      </c>
      <c r="E35" s="286" t="s">
        <v>1026</v>
      </c>
      <c r="F35" s="285"/>
      <c r="G35" s="285"/>
    </row>
    <row r="36" spans="3:7" ht="37.5" customHeight="1">
      <c r="C36" s="289" t="s">
        <v>524</v>
      </c>
      <c r="D36" s="288" t="s">
        <v>525</v>
      </c>
      <c r="E36" s="286" t="s">
        <v>1027</v>
      </c>
      <c r="F36" s="287"/>
      <c r="G36" s="287"/>
    </row>
    <row r="37" spans="3:7" ht="37.5" customHeight="1">
      <c r="C37" s="289" t="s">
        <v>526</v>
      </c>
      <c r="D37" s="288" t="s">
        <v>527</v>
      </c>
      <c r="E37" s="286" t="s">
        <v>1028</v>
      </c>
      <c r="F37" s="287"/>
      <c r="G37" s="287"/>
    </row>
    <row r="38" spans="3:7" ht="37.5" customHeight="1">
      <c r="C38" s="289" t="s">
        <v>526</v>
      </c>
      <c r="D38" s="288" t="s">
        <v>528</v>
      </c>
      <c r="E38" s="286" t="s">
        <v>1029</v>
      </c>
      <c r="F38" s="287"/>
      <c r="G38" s="287"/>
    </row>
    <row r="39" spans="3:7" ht="37.5" customHeight="1">
      <c r="C39" s="289" t="s">
        <v>529</v>
      </c>
      <c r="D39" s="288" t="s">
        <v>530</v>
      </c>
      <c r="E39" s="286" t="s">
        <v>1030</v>
      </c>
      <c r="F39" s="287"/>
      <c r="G39" s="287"/>
    </row>
    <row r="40" spans="3:7" ht="37.5" customHeight="1">
      <c r="C40" s="289" t="s">
        <v>529</v>
      </c>
      <c r="D40" s="288" t="s">
        <v>531</v>
      </c>
      <c r="E40" s="286" t="s">
        <v>1031</v>
      </c>
      <c r="F40" s="287"/>
      <c r="G40" s="287"/>
    </row>
    <row r="41" spans="3:7" ht="37.5" customHeight="1">
      <c r="C41" s="289" t="s">
        <v>532</v>
      </c>
      <c r="D41" s="288" t="s">
        <v>533</v>
      </c>
      <c r="E41" s="286" t="s">
        <v>1032</v>
      </c>
      <c r="F41" s="287"/>
      <c r="G41" s="287"/>
    </row>
    <row r="42" spans="3:7" ht="37.5" customHeight="1">
      <c r="C42" s="289" t="s">
        <v>534</v>
      </c>
      <c r="D42" s="288" t="s">
        <v>535</v>
      </c>
      <c r="E42" s="286" t="s">
        <v>1033</v>
      </c>
      <c r="F42" s="287"/>
      <c r="G42" s="287"/>
    </row>
    <row r="43" spans="3:7" ht="37.5" customHeight="1">
      <c r="C43" s="292">
        <v>5</v>
      </c>
      <c r="D43" s="284" t="s">
        <v>536</v>
      </c>
      <c r="E43" s="286" t="s">
        <v>1034</v>
      </c>
      <c r="F43" s="287"/>
      <c r="G43" s="287"/>
    </row>
    <row r="44" spans="3:7" ht="37.5" customHeight="1">
      <c r="C44" s="289" t="s">
        <v>537</v>
      </c>
      <c r="D44" s="288" t="s">
        <v>538</v>
      </c>
      <c r="E44" s="286" t="s">
        <v>1035</v>
      </c>
      <c r="F44" s="287"/>
      <c r="G44" s="287"/>
    </row>
    <row r="45" spans="3:7" ht="37.5" customHeight="1">
      <c r="C45" s="289" t="s">
        <v>539</v>
      </c>
      <c r="D45" s="288" t="s">
        <v>540</v>
      </c>
      <c r="E45" s="286" t="s">
        <v>1036</v>
      </c>
      <c r="F45" s="285"/>
      <c r="G45" s="285"/>
    </row>
    <row r="46" spans="3:7" ht="37.5" customHeight="1">
      <c r="C46" s="289" t="s">
        <v>541</v>
      </c>
      <c r="D46" s="288" t="s">
        <v>542</v>
      </c>
      <c r="E46" s="286" t="s">
        <v>1037</v>
      </c>
      <c r="F46" s="287"/>
      <c r="G46" s="287"/>
    </row>
    <row r="47" spans="3:7" ht="37.5" customHeight="1">
      <c r="C47" s="289" t="s">
        <v>543</v>
      </c>
      <c r="D47" s="288" t="s">
        <v>544</v>
      </c>
      <c r="E47" s="286" t="s">
        <v>1038</v>
      </c>
      <c r="F47" s="285"/>
      <c r="G47" s="285"/>
    </row>
    <row r="48" spans="3:7" ht="37.5" customHeight="1">
      <c r="C48" s="289" t="s">
        <v>545</v>
      </c>
      <c r="D48" s="288" t="s">
        <v>546</v>
      </c>
      <c r="E48" s="286" t="s">
        <v>1039</v>
      </c>
      <c r="F48" s="287"/>
      <c r="G48" s="287"/>
    </row>
    <row r="49" spans="3:7" ht="37.5" customHeight="1">
      <c r="C49" s="289" t="s">
        <v>547</v>
      </c>
      <c r="D49" s="288" t="s">
        <v>548</v>
      </c>
      <c r="E49" s="286" t="s">
        <v>1040</v>
      </c>
      <c r="F49" s="287"/>
      <c r="G49" s="287"/>
    </row>
    <row r="50" spans="3:7" ht="37.5" customHeight="1">
      <c r="C50" s="289" t="s">
        <v>549</v>
      </c>
      <c r="D50" s="288" t="s">
        <v>550</v>
      </c>
      <c r="E50" s="286" t="s">
        <v>1041</v>
      </c>
      <c r="F50" s="285"/>
      <c r="G50" s="285"/>
    </row>
    <row r="51" spans="3:7" ht="37.5" customHeight="1">
      <c r="C51" s="292">
        <v>288</v>
      </c>
      <c r="D51" s="284" t="s">
        <v>121</v>
      </c>
      <c r="E51" s="286" t="s">
        <v>1042</v>
      </c>
      <c r="F51" s="287"/>
      <c r="G51" s="287"/>
    </row>
    <row r="52" spans="3:7" ht="37.5" customHeight="1">
      <c r="C52" s="292"/>
      <c r="D52" s="284" t="s">
        <v>551</v>
      </c>
      <c r="E52" s="286" t="s">
        <v>1043</v>
      </c>
      <c r="F52" s="287">
        <f>F53+F60+F68+F69+F70+F71+F77+F78+F79</f>
        <v>15580</v>
      </c>
      <c r="G52" s="287">
        <f>G53+G60+G68+G69+G70+G71+G77+G78+G79</f>
        <v>40673</v>
      </c>
    </row>
    <row r="53" spans="3:7" ht="37.5" customHeight="1">
      <c r="C53" s="292" t="s">
        <v>123</v>
      </c>
      <c r="D53" s="284" t="s">
        <v>552</v>
      </c>
      <c r="E53" s="286" t="s">
        <v>1044</v>
      </c>
      <c r="F53" s="287">
        <f>F54</f>
        <v>1350</v>
      </c>
      <c r="G53" s="287">
        <f>G54+G57</f>
        <v>4039</v>
      </c>
    </row>
    <row r="54" spans="3:7" ht="37.5" customHeight="1">
      <c r="C54" s="289">
        <v>10</v>
      </c>
      <c r="D54" s="288" t="s">
        <v>553</v>
      </c>
      <c r="E54" s="286" t="s">
        <v>1045</v>
      </c>
      <c r="F54" s="287">
        <v>1350</v>
      </c>
      <c r="G54" s="287">
        <v>3513</v>
      </c>
    </row>
    <row r="55" spans="3:7" ht="37.5" customHeight="1">
      <c r="C55" s="289">
        <v>11</v>
      </c>
      <c r="D55" s="288" t="s">
        <v>126</v>
      </c>
      <c r="E55" s="286" t="s">
        <v>1046</v>
      </c>
      <c r="F55" s="287"/>
      <c r="G55" s="287"/>
    </row>
    <row r="56" spans="3:7" ht="37.5" customHeight="1">
      <c r="C56" s="289">
        <v>12</v>
      </c>
      <c r="D56" s="288" t="s">
        <v>127</v>
      </c>
      <c r="E56" s="286" t="s">
        <v>1047</v>
      </c>
      <c r="F56" s="287"/>
      <c r="G56" s="287"/>
    </row>
    <row r="57" spans="3:7" ht="37.5" customHeight="1">
      <c r="C57" s="289">
        <v>13</v>
      </c>
      <c r="D57" s="288" t="s">
        <v>129</v>
      </c>
      <c r="E57" s="286" t="s">
        <v>1048</v>
      </c>
      <c r="F57" s="287"/>
      <c r="G57" s="287">
        <v>526</v>
      </c>
    </row>
    <row r="58" spans="3:7" ht="37.5" customHeight="1">
      <c r="C58" s="289">
        <v>14</v>
      </c>
      <c r="D58" s="288" t="s">
        <v>554</v>
      </c>
      <c r="E58" s="286" t="s">
        <v>1049</v>
      </c>
      <c r="F58" s="285"/>
      <c r="G58" s="285"/>
    </row>
    <row r="59" spans="3:7" ht="20.25">
      <c r="C59" s="289">
        <v>15</v>
      </c>
      <c r="D59" s="293" t="s">
        <v>133</v>
      </c>
      <c r="E59" s="286" t="s">
        <v>1050</v>
      </c>
      <c r="F59" s="287"/>
      <c r="G59" s="287"/>
    </row>
    <row r="60" spans="3:7" ht="54">
      <c r="C60" s="292"/>
      <c r="D60" s="284" t="s">
        <v>555</v>
      </c>
      <c r="E60" s="286" t="s">
        <v>1051</v>
      </c>
      <c r="F60" s="294">
        <v>3380</v>
      </c>
      <c r="G60" s="294">
        <v>9369</v>
      </c>
    </row>
    <row r="61" spans="3:7" ht="36">
      <c r="C61" s="289" t="s">
        <v>556</v>
      </c>
      <c r="D61" s="288" t="s">
        <v>557</v>
      </c>
      <c r="E61" s="286" t="s">
        <v>1052</v>
      </c>
      <c r="F61" s="294"/>
      <c r="G61" s="294"/>
    </row>
    <row r="62" spans="3:7" ht="36">
      <c r="C62" s="289" t="s">
        <v>558</v>
      </c>
      <c r="D62" s="288" t="s">
        <v>559</v>
      </c>
      <c r="E62" s="286" t="s">
        <v>1053</v>
      </c>
      <c r="F62" s="294"/>
      <c r="G62" s="294"/>
    </row>
    <row r="63" spans="3:7" ht="36">
      <c r="C63" s="289" t="s">
        <v>560</v>
      </c>
      <c r="D63" s="288" t="s">
        <v>561</v>
      </c>
      <c r="E63" s="286" t="s">
        <v>1054</v>
      </c>
      <c r="F63" s="294">
        <v>70</v>
      </c>
      <c r="G63" s="294"/>
    </row>
    <row r="64" spans="3:7" ht="36">
      <c r="C64" s="289" t="s">
        <v>562</v>
      </c>
      <c r="D64" s="288" t="s">
        <v>563</v>
      </c>
      <c r="E64" s="286" t="s">
        <v>1055</v>
      </c>
      <c r="F64" s="294"/>
      <c r="G64" s="294"/>
    </row>
    <row r="65" spans="3:7" ht="20.25">
      <c r="C65" s="289" t="s">
        <v>564</v>
      </c>
      <c r="D65" s="288" t="s">
        <v>565</v>
      </c>
      <c r="E65" s="286" t="s">
        <v>1056</v>
      </c>
      <c r="F65" s="294">
        <v>3150</v>
      </c>
      <c r="G65" s="294">
        <v>9369</v>
      </c>
    </row>
    <row r="66" spans="3:7" ht="20.25">
      <c r="C66" s="289" t="s">
        <v>566</v>
      </c>
      <c r="D66" s="288" t="s">
        <v>567</v>
      </c>
      <c r="E66" s="286" t="s">
        <v>1057</v>
      </c>
      <c r="F66" s="294"/>
      <c r="G66" s="294"/>
    </row>
    <row r="67" spans="3:7" ht="20.25">
      <c r="C67" s="289" t="s">
        <v>568</v>
      </c>
      <c r="D67" s="288" t="s">
        <v>569</v>
      </c>
      <c r="E67" s="286" t="s">
        <v>1058</v>
      </c>
      <c r="F67" s="294">
        <v>160</v>
      </c>
      <c r="G67" s="294"/>
    </row>
    <row r="68" spans="3:7" ht="36">
      <c r="C68" s="292">
        <v>21</v>
      </c>
      <c r="D68" s="284" t="s">
        <v>570</v>
      </c>
      <c r="E68" s="286" t="s">
        <v>1059</v>
      </c>
      <c r="F68" s="294">
        <v>7200</v>
      </c>
      <c r="G68" s="294">
        <v>25415</v>
      </c>
    </row>
    <row r="69" spans="3:7" ht="20.25">
      <c r="C69" s="292">
        <v>22</v>
      </c>
      <c r="D69" s="284" t="s">
        <v>571</v>
      </c>
      <c r="E69" s="286" t="s">
        <v>1060</v>
      </c>
      <c r="F69" s="294"/>
      <c r="G69" s="294"/>
    </row>
    <row r="70" spans="3:7" ht="54">
      <c r="C70" s="292">
        <v>236</v>
      </c>
      <c r="D70" s="284" t="s">
        <v>572</v>
      </c>
      <c r="E70" s="286" t="s">
        <v>1061</v>
      </c>
      <c r="F70" s="294"/>
      <c r="G70" s="294"/>
    </row>
    <row r="71" spans="3:7" ht="54">
      <c r="C71" s="292" t="s">
        <v>573</v>
      </c>
      <c r="D71" s="284" t="s">
        <v>574</v>
      </c>
      <c r="E71" s="286" t="s">
        <v>1062</v>
      </c>
      <c r="F71" s="294"/>
      <c r="G71" s="294"/>
    </row>
    <row r="72" spans="3:7" ht="36">
      <c r="C72" s="289" t="s">
        <v>575</v>
      </c>
      <c r="D72" s="288" t="s">
        <v>576</v>
      </c>
      <c r="E72" s="286" t="s">
        <v>1063</v>
      </c>
      <c r="F72" s="294"/>
      <c r="G72" s="294"/>
    </row>
    <row r="73" spans="3:7" ht="36">
      <c r="C73" s="289" t="s">
        <v>577</v>
      </c>
      <c r="D73" s="288" t="s">
        <v>578</v>
      </c>
      <c r="E73" s="286" t="s">
        <v>1064</v>
      </c>
      <c r="F73" s="294"/>
      <c r="G73" s="294"/>
    </row>
    <row r="74" spans="3:7" ht="20.25">
      <c r="C74" s="289" t="s">
        <v>579</v>
      </c>
      <c r="D74" s="288" t="s">
        <v>580</v>
      </c>
      <c r="E74" s="286" t="s">
        <v>1065</v>
      </c>
      <c r="F74" s="294"/>
      <c r="G74" s="294"/>
    </row>
    <row r="75" spans="3:7" ht="36">
      <c r="C75" s="289" t="s">
        <v>581</v>
      </c>
      <c r="D75" s="288" t="s">
        <v>582</v>
      </c>
      <c r="E75" s="286" t="s">
        <v>1066</v>
      </c>
      <c r="F75" s="294"/>
      <c r="G75" s="294"/>
    </row>
    <row r="76" spans="3:7" ht="36">
      <c r="C76" s="289" t="s">
        <v>583</v>
      </c>
      <c r="D76" s="288" t="s">
        <v>584</v>
      </c>
      <c r="E76" s="286" t="s">
        <v>1067</v>
      </c>
      <c r="F76" s="294"/>
      <c r="G76" s="294"/>
    </row>
    <row r="77" spans="3:7" ht="36">
      <c r="C77" s="292">
        <v>24</v>
      </c>
      <c r="D77" s="284" t="s">
        <v>585</v>
      </c>
      <c r="E77" s="286" t="s">
        <v>1068</v>
      </c>
      <c r="F77" s="294">
        <v>3300</v>
      </c>
      <c r="G77" s="294">
        <v>1200</v>
      </c>
    </row>
    <row r="78" spans="3:7" ht="20.25">
      <c r="C78" s="292">
        <v>27</v>
      </c>
      <c r="D78" s="284" t="s">
        <v>586</v>
      </c>
      <c r="E78" s="286" t="s">
        <v>1069</v>
      </c>
      <c r="F78" s="294">
        <v>350</v>
      </c>
      <c r="G78" s="294">
        <v>650</v>
      </c>
    </row>
    <row r="79" spans="3:7" ht="20.25">
      <c r="C79" s="292" t="s">
        <v>587</v>
      </c>
      <c r="D79" s="284" t="s">
        <v>588</v>
      </c>
      <c r="E79" s="286" t="s">
        <v>1070</v>
      </c>
      <c r="F79" s="294"/>
      <c r="G79" s="294"/>
    </row>
    <row r="80" spans="3:7" ht="36">
      <c r="C80" s="292"/>
      <c r="D80" s="284" t="s">
        <v>589</v>
      </c>
      <c r="E80" s="286" t="s">
        <v>1071</v>
      </c>
      <c r="F80" s="295">
        <v>46309</v>
      </c>
      <c r="G80" s="296">
        <f>G11+G52</f>
        <v>62655</v>
      </c>
    </row>
    <row r="81" spans="3:7" ht="20.25">
      <c r="C81" s="292">
        <v>88</v>
      </c>
      <c r="D81" s="284" t="s">
        <v>184</v>
      </c>
      <c r="E81" s="286" t="s">
        <v>1072</v>
      </c>
      <c r="F81" s="294"/>
      <c r="G81" s="294">
        <v>2670</v>
      </c>
    </row>
    <row r="82" spans="3:7" ht="20.25">
      <c r="C82" s="292"/>
      <c r="D82" s="284" t="s">
        <v>775</v>
      </c>
      <c r="E82" s="292"/>
      <c r="F82" s="294"/>
      <c r="G82" s="294"/>
    </row>
    <row r="83" spans="3:7" ht="54">
      <c r="C83" s="292"/>
      <c r="D83" s="284" t="s">
        <v>590</v>
      </c>
      <c r="E83" s="286" t="s">
        <v>591</v>
      </c>
      <c r="F83" s="294">
        <v>21538</v>
      </c>
      <c r="G83" s="294">
        <v>14427</v>
      </c>
    </row>
    <row r="84" spans="3:7" ht="36">
      <c r="C84" s="292">
        <v>30</v>
      </c>
      <c r="D84" s="284" t="s">
        <v>592</v>
      </c>
      <c r="E84" s="286" t="s">
        <v>593</v>
      </c>
      <c r="F84" s="294">
        <v>11579</v>
      </c>
      <c r="G84" s="294">
        <v>11579</v>
      </c>
    </row>
    <row r="85" spans="3:7" ht="20.25">
      <c r="C85" s="289">
        <v>300</v>
      </c>
      <c r="D85" s="288" t="s">
        <v>188</v>
      </c>
      <c r="E85" s="286" t="s">
        <v>594</v>
      </c>
      <c r="F85" s="294"/>
      <c r="G85" s="294"/>
    </row>
    <row r="86" spans="3:7" ht="36">
      <c r="C86" s="289">
        <v>301</v>
      </c>
      <c r="D86" s="288" t="s">
        <v>595</v>
      </c>
      <c r="E86" s="286" t="s">
        <v>596</v>
      </c>
      <c r="F86" s="294"/>
      <c r="G86" s="294"/>
    </row>
    <row r="87" spans="3:7" ht="20.25">
      <c r="C87" s="289">
        <v>302</v>
      </c>
      <c r="D87" s="288" t="s">
        <v>192</v>
      </c>
      <c r="E87" s="286" t="s">
        <v>597</v>
      </c>
      <c r="F87" s="294"/>
      <c r="G87" s="294"/>
    </row>
    <row r="88" spans="3:7" ht="20.25">
      <c r="C88" s="289">
        <v>303</v>
      </c>
      <c r="D88" s="288" t="s">
        <v>194</v>
      </c>
      <c r="E88" s="286" t="s">
        <v>598</v>
      </c>
      <c r="F88" s="294">
        <v>11579</v>
      </c>
      <c r="G88" s="294">
        <v>11579</v>
      </c>
    </row>
    <row r="89" spans="3:7" ht="20.25">
      <c r="C89" s="289">
        <v>304</v>
      </c>
      <c r="D89" s="288" t="s">
        <v>196</v>
      </c>
      <c r="E89" s="286" t="s">
        <v>599</v>
      </c>
      <c r="F89" s="294"/>
      <c r="G89" s="294"/>
    </row>
    <row r="90" spans="3:7" ht="20.25">
      <c r="C90" s="289">
        <v>305</v>
      </c>
      <c r="D90" s="288" t="s">
        <v>198</v>
      </c>
      <c r="E90" s="286" t="s">
        <v>600</v>
      </c>
      <c r="F90" s="294"/>
      <c r="G90" s="294"/>
    </row>
    <row r="91" spans="3:7" ht="20.25">
      <c r="C91" s="289">
        <v>306</v>
      </c>
      <c r="D91" s="288" t="s">
        <v>200</v>
      </c>
      <c r="E91" s="286" t="s">
        <v>601</v>
      </c>
      <c r="F91" s="294"/>
      <c r="G91" s="294"/>
    </row>
    <row r="92" spans="3:7" ht="20.25">
      <c r="C92" s="289">
        <v>309</v>
      </c>
      <c r="D92" s="288" t="s">
        <v>202</v>
      </c>
      <c r="E92" s="286" t="s">
        <v>602</v>
      </c>
      <c r="F92" s="294"/>
      <c r="G92" s="294"/>
    </row>
    <row r="93" spans="3:7" ht="20.25">
      <c r="C93" s="292">
        <v>31</v>
      </c>
      <c r="D93" s="284" t="s">
        <v>603</v>
      </c>
      <c r="E93" s="286" t="s">
        <v>604</v>
      </c>
      <c r="F93" s="294"/>
      <c r="G93" s="294"/>
    </row>
    <row r="94" spans="3:7" ht="20.25">
      <c r="C94" s="292" t="s">
        <v>605</v>
      </c>
      <c r="D94" s="284" t="s">
        <v>606</v>
      </c>
      <c r="E94" s="286" t="s">
        <v>607</v>
      </c>
      <c r="F94" s="294"/>
      <c r="G94" s="294"/>
    </row>
    <row r="95" spans="3:7" ht="20.25">
      <c r="C95" s="292">
        <v>32</v>
      </c>
      <c r="D95" s="284" t="s">
        <v>206</v>
      </c>
      <c r="E95" s="286" t="s">
        <v>608</v>
      </c>
      <c r="F95" s="294"/>
      <c r="G95" s="294"/>
    </row>
    <row r="96" spans="3:7" ht="72">
      <c r="C96" s="292">
        <v>330</v>
      </c>
      <c r="D96" s="284" t="s">
        <v>609</v>
      </c>
      <c r="E96" s="286" t="s">
        <v>610</v>
      </c>
      <c r="F96" s="294">
        <v>7546</v>
      </c>
      <c r="G96" s="294"/>
    </row>
    <row r="97" spans="3:7" ht="90">
      <c r="C97" s="292" t="s">
        <v>209</v>
      </c>
      <c r="D97" s="284" t="s">
        <v>611</v>
      </c>
      <c r="E97" s="286" t="s">
        <v>612</v>
      </c>
      <c r="F97" s="294"/>
      <c r="G97" s="294"/>
    </row>
    <row r="98" spans="3:7" ht="90">
      <c r="C98" s="292" t="s">
        <v>209</v>
      </c>
      <c r="D98" s="284" t="s">
        <v>613</v>
      </c>
      <c r="E98" s="286" t="s">
        <v>614</v>
      </c>
      <c r="F98" s="294"/>
      <c r="G98" s="294"/>
    </row>
    <row r="99" spans="3:7" ht="36">
      <c r="C99" s="292">
        <v>34</v>
      </c>
      <c r="D99" s="284" t="s">
        <v>615</v>
      </c>
      <c r="E99" s="286" t="s">
        <v>616</v>
      </c>
      <c r="F99" s="294">
        <f>F100+F101</f>
        <v>2413</v>
      </c>
      <c r="G99" s="294">
        <f>G100+G101</f>
        <v>2848</v>
      </c>
    </row>
    <row r="100" spans="3:7" ht="20.25">
      <c r="C100" s="289">
        <v>340</v>
      </c>
      <c r="D100" s="288" t="s">
        <v>617</v>
      </c>
      <c r="E100" s="286" t="s">
        <v>618</v>
      </c>
      <c r="F100" s="294">
        <v>1622</v>
      </c>
      <c r="G100" s="294">
        <v>2415</v>
      </c>
    </row>
    <row r="101" spans="3:7" ht="20.25">
      <c r="C101" s="289">
        <v>341</v>
      </c>
      <c r="D101" s="288" t="s">
        <v>619</v>
      </c>
      <c r="E101" s="286" t="s">
        <v>620</v>
      </c>
      <c r="F101" s="294">
        <v>791</v>
      </c>
      <c r="G101" s="294">
        <v>433</v>
      </c>
    </row>
    <row r="102" spans="3:7" ht="20.25">
      <c r="C102" s="292"/>
      <c r="D102" s="284" t="s">
        <v>621</v>
      </c>
      <c r="E102" s="286" t="s">
        <v>622</v>
      </c>
      <c r="F102" s="294"/>
      <c r="G102" s="294"/>
    </row>
    <row r="103" spans="3:7" ht="20.25">
      <c r="C103" s="292">
        <v>35</v>
      </c>
      <c r="D103" s="284" t="s">
        <v>623</v>
      </c>
      <c r="E103" s="286" t="s">
        <v>624</v>
      </c>
      <c r="F103" s="294"/>
      <c r="G103" s="294"/>
    </row>
    <row r="104" spans="3:7" ht="20.25">
      <c r="C104" s="289">
        <v>350</v>
      </c>
      <c r="D104" s="288" t="s">
        <v>625</v>
      </c>
      <c r="E104" s="286" t="s">
        <v>626</v>
      </c>
      <c r="F104" s="294"/>
      <c r="G104" s="294"/>
    </row>
    <row r="105" spans="3:7" ht="20.25">
      <c r="C105" s="289">
        <v>351</v>
      </c>
      <c r="D105" s="288" t="s">
        <v>627</v>
      </c>
      <c r="E105" s="286" t="s">
        <v>628</v>
      </c>
      <c r="F105" s="294"/>
      <c r="G105" s="294"/>
    </row>
    <row r="106" spans="3:7" ht="36">
      <c r="C106" s="292"/>
      <c r="D106" s="284" t="s">
        <v>629</v>
      </c>
      <c r="E106" s="286" t="s">
        <v>630</v>
      </c>
      <c r="F106" s="294"/>
      <c r="G106" s="294"/>
    </row>
    <row r="107" spans="3:7" ht="36">
      <c r="C107" s="292">
        <v>40</v>
      </c>
      <c r="D107" s="284" t="s">
        <v>631</v>
      </c>
      <c r="E107" s="286" t="s">
        <v>632</v>
      </c>
      <c r="F107" s="294"/>
      <c r="G107" s="294"/>
    </row>
    <row r="108" spans="3:7" ht="20.25">
      <c r="C108" s="289">
        <v>400</v>
      </c>
      <c r="D108" s="288" t="s">
        <v>225</v>
      </c>
      <c r="E108" s="286" t="s">
        <v>633</v>
      </c>
      <c r="F108" s="294"/>
      <c r="G108" s="294"/>
    </row>
    <row r="109" spans="3:7" ht="36">
      <c r="C109" s="289">
        <v>401</v>
      </c>
      <c r="D109" s="288" t="s">
        <v>634</v>
      </c>
      <c r="E109" s="286" t="s">
        <v>635</v>
      </c>
      <c r="F109" s="294"/>
      <c r="G109" s="294"/>
    </row>
    <row r="110" spans="3:7" ht="20.25">
      <c r="C110" s="289">
        <v>403</v>
      </c>
      <c r="D110" s="288" t="s">
        <v>231</v>
      </c>
      <c r="E110" s="286" t="s">
        <v>636</v>
      </c>
      <c r="F110" s="294"/>
      <c r="G110" s="294"/>
    </row>
    <row r="111" spans="3:7" ht="36">
      <c r="C111" s="289">
        <v>404</v>
      </c>
      <c r="D111" s="288" t="s">
        <v>234</v>
      </c>
      <c r="E111" s="286" t="s">
        <v>637</v>
      </c>
      <c r="F111" s="294"/>
      <c r="G111" s="294"/>
    </row>
    <row r="112" spans="3:7" ht="20.25">
      <c r="C112" s="289">
        <v>405</v>
      </c>
      <c r="D112" s="288" t="s">
        <v>638</v>
      </c>
      <c r="E112" s="286" t="s">
        <v>639</v>
      </c>
      <c r="F112" s="294"/>
      <c r="G112" s="294"/>
    </row>
    <row r="113" spans="3:7" ht="20.25">
      <c r="C113" s="289" t="s">
        <v>239</v>
      </c>
      <c r="D113" s="288" t="s">
        <v>240</v>
      </c>
      <c r="E113" s="286" t="s">
        <v>640</v>
      </c>
      <c r="F113" s="294"/>
      <c r="G113" s="294"/>
    </row>
    <row r="114" spans="3:7" ht="36">
      <c r="C114" s="292">
        <v>41</v>
      </c>
      <c r="D114" s="284" t="s">
        <v>641</v>
      </c>
      <c r="E114" s="286" t="s">
        <v>642</v>
      </c>
      <c r="F114" s="294"/>
      <c r="G114" s="294"/>
    </row>
    <row r="115" spans="3:7" ht="20.25">
      <c r="C115" s="289">
        <v>410</v>
      </c>
      <c r="D115" s="288" t="s">
        <v>245</v>
      </c>
      <c r="E115" s="286" t="s">
        <v>643</v>
      </c>
      <c r="F115" s="294"/>
      <c r="G115" s="294"/>
    </row>
    <row r="116" spans="3:7" ht="36">
      <c r="C116" s="289">
        <v>411</v>
      </c>
      <c r="D116" s="288" t="s">
        <v>248</v>
      </c>
      <c r="E116" s="286" t="s">
        <v>644</v>
      </c>
      <c r="F116" s="294"/>
      <c r="G116" s="294"/>
    </row>
    <row r="117" spans="3:7" ht="36">
      <c r="C117" s="289">
        <v>412</v>
      </c>
      <c r="D117" s="288" t="s">
        <v>645</v>
      </c>
      <c r="E117" s="286" t="s">
        <v>646</v>
      </c>
      <c r="F117" s="294"/>
      <c r="G117" s="294"/>
    </row>
    <row r="118" spans="3:7" ht="36">
      <c r="C118" s="289">
        <v>413</v>
      </c>
      <c r="D118" s="288" t="s">
        <v>647</v>
      </c>
      <c r="E118" s="286" t="s">
        <v>648</v>
      </c>
      <c r="F118" s="294"/>
      <c r="G118" s="294"/>
    </row>
    <row r="119" spans="3:7" ht="20.25">
      <c r="C119" s="289">
        <v>414</v>
      </c>
      <c r="D119" s="288" t="s">
        <v>649</v>
      </c>
      <c r="E119" s="286" t="s">
        <v>650</v>
      </c>
      <c r="F119" s="294"/>
      <c r="G119" s="294"/>
    </row>
    <row r="120" spans="3:7" ht="20.25">
      <c r="C120" s="289">
        <v>415</v>
      </c>
      <c r="D120" s="288" t="s">
        <v>651</v>
      </c>
      <c r="E120" s="286" t="s">
        <v>652</v>
      </c>
      <c r="F120" s="294"/>
      <c r="G120" s="294"/>
    </row>
    <row r="121" spans="3:7" ht="20.25">
      <c r="C121" s="289">
        <v>416</v>
      </c>
      <c r="D121" s="288" t="s">
        <v>653</v>
      </c>
      <c r="E121" s="286" t="s">
        <v>654</v>
      </c>
      <c r="F121" s="294"/>
      <c r="G121" s="294"/>
    </row>
    <row r="122" spans="3:7" ht="20.25">
      <c r="C122" s="289">
        <v>419</v>
      </c>
      <c r="D122" s="288" t="s">
        <v>655</v>
      </c>
      <c r="E122" s="286" t="s">
        <v>656</v>
      </c>
      <c r="F122" s="294"/>
      <c r="G122" s="294"/>
    </row>
    <row r="123" spans="3:7" ht="20.25">
      <c r="C123" s="292">
        <v>498</v>
      </c>
      <c r="D123" s="284" t="s">
        <v>657</v>
      </c>
      <c r="E123" s="286" t="s">
        <v>658</v>
      </c>
      <c r="F123" s="294"/>
      <c r="G123" s="294"/>
    </row>
    <row r="124" spans="3:7" ht="36">
      <c r="C124" s="292" t="s">
        <v>659</v>
      </c>
      <c r="D124" s="284" t="s">
        <v>660</v>
      </c>
      <c r="E124" s="286" t="s">
        <v>661</v>
      </c>
      <c r="F124" s="294">
        <v>24771</v>
      </c>
      <c r="G124" s="294">
        <v>48228</v>
      </c>
    </row>
    <row r="125" spans="3:7" ht="36">
      <c r="C125" s="292">
        <v>42</v>
      </c>
      <c r="D125" s="284" t="s">
        <v>662</v>
      </c>
      <c r="E125" s="286" t="s">
        <v>663</v>
      </c>
      <c r="F125" s="294">
        <v>0</v>
      </c>
      <c r="G125" s="294">
        <f>G126+G127+G128+G129+G130+G131</f>
        <v>0</v>
      </c>
    </row>
    <row r="126" spans="3:7" ht="36">
      <c r="C126" s="289">
        <v>420</v>
      </c>
      <c r="D126" s="288" t="s">
        <v>664</v>
      </c>
      <c r="E126" s="286" t="s">
        <v>665</v>
      </c>
      <c r="F126" s="294"/>
      <c r="G126" s="294"/>
    </row>
    <row r="127" spans="3:7" ht="36">
      <c r="C127" s="289">
        <v>421</v>
      </c>
      <c r="D127" s="288" t="s">
        <v>666</v>
      </c>
      <c r="E127" s="286" t="s">
        <v>667</v>
      </c>
      <c r="F127" s="294"/>
      <c r="G127" s="294"/>
    </row>
    <row r="128" spans="3:7" ht="20.25">
      <c r="C128" s="289">
        <v>422</v>
      </c>
      <c r="D128" s="288" t="s">
        <v>580</v>
      </c>
      <c r="E128" s="286" t="s">
        <v>668</v>
      </c>
      <c r="F128" s="294"/>
      <c r="G128" s="294"/>
    </row>
    <row r="129" spans="3:7" ht="36">
      <c r="C129" s="289">
        <v>423</v>
      </c>
      <c r="D129" s="288" t="s">
        <v>582</v>
      </c>
      <c r="E129" s="286" t="s">
        <v>669</v>
      </c>
      <c r="F129" s="294"/>
      <c r="G129" s="294"/>
    </row>
    <row r="130" spans="3:7" ht="54">
      <c r="C130" s="289">
        <v>427</v>
      </c>
      <c r="D130" s="288" t="s">
        <v>670</v>
      </c>
      <c r="E130" s="286" t="s">
        <v>671</v>
      </c>
      <c r="F130" s="294"/>
      <c r="G130" s="294"/>
    </row>
    <row r="131" spans="3:7" ht="36">
      <c r="C131" s="289" t="s">
        <v>672</v>
      </c>
      <c r="D131" s="288" t="s">
        <v>673</v>
      </c>
      <c r="E131" s="286" t="s">
        <v>674</v>
      </c>
      <c r="F131" s="294"/>
      <c r="G131" s="294"/>
    </row>
    <row r="132" spans="3:7" ht="36">
      <c r="C132" s="292">
        <v>430</v>
      </c>
      <c r="D132" s="284" t="s">
        <v>675</v>
      </c>
      <c r="E132" s="286" t="s">
        <v>676</v>
      </c>
      <c r="F132" s="294"/>
      <c r="G132" s="294"/>
    </row>
    <row r="133" spans="3:7" ht="36">
      <c r="C133" s="292" t="s">
        <v>677</v>
      </c>
      <c r="D133" s="284" t="s">
        <v>678</v>
      </c>
      <c r="E133" s="286" t="s">
        <v>679</v>
      </c>
      <c r="F133" s="294">
        <v>934</v>
      </c>
      <c r="G133" s="294">
        <f>G134+G135+G136+G137+G138+G139+G140</f>
        <v>6513</v>
      </c>
    </row>
    <row r="134" spans="3:7" ht="36">
      <c r="C134" s="289">
        <v>431</v>
      </c>
      <c r="D134" s="288" t="s">
        <v>680</v>
      </c>
      <c r="E134" s="286" t="s">
        <v>681</v>
      </c>
      <c r="F134" s="294"/>
      <c r="G134" s="294"/>
    </row>
    <row r="135" spans="3:7" ht="36">
      <c r="C135" s="289">
        <v>432</v>
      </c>
      <c r="D135" s="288" t="s">
        <v>682</v>
      </c>
      <c r="E135" s="286" t="s">
        <v>683</v>
      </c>
      <c r="F135" s="294"/>
      <c r="G135" s="294"/>
    </row>
    <row r="136" spans="3:7" ht="36">
      <c r="C136" s="289">
        <v>433</v>
      </c>
      <c r="D136" s="288" t="s">
        <v>684</v>
      </c>
      <c r="E136" s="286" t="s">
        <v>685</v>
      </c>
      <c r="F136" s="294"/>
      <c r="G136" s="294"/>
    </row>
    <row r="137" spans="3:7" ht="36">
      <c r="C137" s="289">
        <v>434</v>
      </c>
      <c r="D137" s="288" t="s">
        <v>686</v>
      </c>
      <c r="E137" s="286" t="s">
        <v>687</v>
      </c>
      <c r="F137" s="294"/>
      <c r="G137" s="294"/>
    </row>
    <row r="138" spans="3:7" ht="20.25">
      <c r="C138" s="289">
        <v>435</v>
      </c>
      <c r="D138" s="288" t="s">
        <v>688</v>
      </c>
      <c r="E138" s="286" t="s">
        <v>689</v>
      </c>
      <c r="F138" s="294">
        <v>934</v>
      </c>
      <c r="G138" s="294">
        <v>6513</v>
      </c>
    </row>
    <row r="139" spans="3:7" ht="20.25">
      <c r="C139" s="289">
        <v>436</v>
      </c>
      <c r="D139" s="288" t="s">
        <v>690</v>
      </c>
      <c r="E139" s="286" t="s">
        <v>691</v>
      </c>
      <c r="F139" s="294"/>
      <c r="G139" s="294"/>
    </row>
    <row r="140" spans="3:7" ht="20.25">
      <c r="C140" s="289">
        <v>439</v>
      </c>
      <c r="D140" s="288" t="s">
        <v>692</v>
      </c>
      <c r="E140" s="286" t="s">
        <v>693</v>
      </c>
      <c r="F140" s="294"/>
      <c r="G140" s="294"/>
    </row>
    <row r="141" spans="3:7" ht="20.25">
      <c r="C141" s="292" t="s">
        <v>694</v>
      </c>
      <c r="D141" s="284" t="s">
        <v>695</v>
      </c>
      <c r="E141" s="286" t="s">
        <v>696</v>
      </c>
      <c r="F141" s="294">
        <v>19998</v>
      </c>
      <c r="G141" s="294">
        <v>39355</v>
      </c>
    </row>
    <row r="142" spans="3:7" ht="36">
      <c r="C142" s="292">
        <v>47</v>
      </c>
      <c r="D142" s="284" t="s">
        <v>697</v>
      </c>
      <c r="E142" s="286" t="s">
        <v>698</v>
      </c>
      <c r="F142" s="294">
        <v>2400</v>
      </c>
      <c r="G142" s="294">
        <v>1800</v>
      </c>
    </row>
    <row r="143" spans="3:7" ht="36">
      <c r="C143" s="292">
        <v>48</v>
      </c>
      <c r="D143" s="284" t="s">
        <v>699</v>
      </c>
      <c r="E143" s="286" t="s">
        <v>700</v>
      </c>
      <c r="F143" s="294">
        <v>50</v>
      </c>
      <c r="G143" s="294">
        <v>560</v>
      </c>
    </row>
    <row r="144" spans="3:7" ht="20.25">
      <c r="C144" s="292" t="s">
        <v>302</v>
      </c>
      <c r="D144" s="284" t="s">
        <v>701</v>
      </c>
      <c r="E144" s="286" t="s">
        <v>702</v>
      </c>
      <c r="F144" s="294">
        <v>1389</v>
      </c>
      <c r="G144" s="294"/>
    </row>
    <row r="145" spans="3:7" ht="72">
      <c r="C145" s="292"/>
      <c r="D145" s="284" t="s">
        <v>703</v>
      </c>
      <c r="E145" s="286" t="s">
        <v>704</v>
      </c>
      <c r="F145" s="294"/>
      <c r="G145" s="294"/>
    </row>
    <row r="146" spans="3:7" ht="36">
      <c r="C146" s="292"/>
      <c r="D146" s="284" t="s">
        <v>705</v>
      </c>
      <c r="E146" s="286" t="s">
        <v>706</v>
      </c>
      <c r="F146" s="295">
        <v>46309</v>
      </c>
      <c r="G146" s="295">
        <v>62655</v>
      </c>
    </row>
    <row r="147" spans="3:7" ht="20.25">
      <c r="C147" s="292">
        <v>89</v>
      </c>
      <c r="D147" s="284" t="s">
        <v>707</v>
      </c>
      <c r="E147" s="286" t="s">
        <v>708</v>
      </c>
      <c r="F147" s="294"/>
      <c r="G147" s="294">
        <v>2670</v>
      </c>
    </row>
  </sheetData>
  <sheetProtection/>
  <mergeCells count="5">
    <mergeCell ref="C3:G3"/>
    <mergeCell ref="F5:G5"/>
    <mergeCell ref="C5:C7"/>
    <mergeCell ref="D5:D7"/>
    <mergeCell ref="E5:E7"/>
  </mergeCells>
  <printOptions/>
  <pageMargins left="0.16" right="0.24" top="0.984251968503937" bottom="0.984251968503937" header="0.5118110236220472" footer="0.5118110236220472"/>
  <pageSetup horizontalDpi="600" verticalDpi="600" orientation="portrait" scale="40" r:id="rId1"/>
  <ignoredErrors>
    <ignoredError sqref="E10:E13 E14:E92 E93:E97 E98:E121 E122:E14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18"/>
  <sheetViews>
    <sheetView zoomScale="75" zoomScaleNormal="75" zoomScalePageLayoutView="0" workbookViewId="0" topLeftCell="A1">
      <selection activeCell="P11" sqref="P11"/>
    </sheetView>
  </sheetViews>
  <sheetFormatPr defaultColWidth="9.140625" defaultRowHeight="12.75"/>
  <cols>
    <col min="1" max="2" width="9.140625" style="1" customWidth="1"/>
    <col min="3" max="3" width="8.28125" style="1" customWidth="1"/>
    <col min="4" max="4" width="14.8515625" style="1" customWidth="1"/>
    <col min="5" max="5" width="15.57421875" style="1" customWidth="1"/>
    <col min="6" max="6" width="14.57421875" style="1" customWidth="1"/>
    <col min="7" max="7" width="9.140625" style="1" customWidth="1"/>
    <col min="8" max="8" width="8.00390625" style="1" customWidth="1"/>
    <col min="9" max="9" width="20.140625" style="1" customWidth="1"/>
    <col min="10" max="10" width="15.28125" style="1" customWidth="1"/>
    <col min="11" max="11" width="14.00390625" style="1" customWidth="1"/>
    <col min="12" max="12" width="9.140625" style="1" customWidth="1"/>
    <col min="13" max="13" width="8.8515625" style="1" customWidth="1"/>
    <col min="14" max="14" width="17.28125" style="1" customWidth="1"/>
    <col min="15" max="15" width="13.421875" style="1" customWidth="1"/>
    <col min="16" max="16" width="14.140625" style="1" customWidth="1"/>
    <col min="17" max="16384" width="9.140625" style="1" customWidth="1"/>
  </cols>
  <sheetData>
    <row r="3" ht="15.75">
      <c r="P3" s="6" t="s">
        <v>925</v>
      </c>
    </row>
    <row r="4" s="19" customFormat="1" ht="15"/>
    <row r="5" spans="3:16" s="19" customFormat="1" ht="15.75" customHeight="1">
      <c r="C5" s="481" t="s">
        <v>711</v>
      </c>
      <c r="D5" s="481"/>
      <c r="E5" s="481"/>
      <c r="F5" s="481"/>
      <c r="G5" s="48"/>
      <c r="H5" s="481" t="s">
        <v>712</v>
      </c>
      <c r="I5" s="481"/>
      <c r="J5" s="481"/>
      <c r="K5" s="481"/>
      <c r="L5" s="48"/>
      <c r="M5" s="481" t="s">
        <v>713</v>
      </c>
      <c r="N5" s="481"/>
      <c r="O5" s="481"/>
      <c r="P5" s="481"/>
    </row>
    <row r="6" spans="3:16" s="19" customFormat="1" ht="15">
      <c r="C6" s="341"/>
      <c r="D6" s="48"/>
      <c r="E6" s="48"/>
      <c r="F6" s="48"/>
      <c r="G6" s="48"/>
      <c r="H6" s="341"/>
      <c r="I6" s="48"/>
      <c r="J6" s="48"/>
      <c r="K6" s="48"/>
      <c r="L6" s="48"/>
      <c r="M6" s="48"/>
      <c r="N6" s="48"/>
      <c r="O6" s="48"/>
      <c r="P6" s="48"/>
    </row>
    <row r="7" spans="3:16" s="19" customFormat="1" ht="56.25" customHeight="1">
      <c r="C7" s="26" t="s">
        <v>714</v>
      </c>
      <c r="D7" s="26" t="s">
        <v>900</v>
      </c>
      <c r="E7" s="26" t="s">
        <v>317</v>
      </c>
      <c r="F7" s="26" t="s">
        <v>1075</v>
      </c>
      <c r="G7" s="48"/>
      <c r="H7" s="26" t="s">
        <v>714</v>
      </c>
      <c r="I7" s="26" t="s">
        <v>900</v>
      </c>
      <c r="J7" s="26" t="s">
        <v>317</v>
      </c>
      <c r="K7" s="26" t="s">
        <v>1075</v>
      </c>
      <c r="L7" s="48"/>
      <c r="M7" s="26" t="s">
        <v>714</v>
      </c>
      <c r="N7" s="26" t="s">
        <v>900</v>
      </c>
      <c r="O7" s="26" t="s">
        <v>317</v>
      </c>
      <c r="P7" s="26" t="s">
        <v>1075</v>
      </c>
    </row>
    <row r="8" spans="3:16" s="19" customFormat="1" ht="30" customHeight="1">
      <c r="C8" s="26">
        <v>1</v>
      </c>
      <c r="D8" s="20" t="s">
        <v>715</v>
      </c>
      <c r="E8" s="26">
        <v>23</v>
      </c>
      <c r="F8" s="26">
        <v>23</v>
      </c>
      <c r="G8" s="48"/>
      <c r="H8" s="26">
        <v>1</v>
      </c>
      <c r="I8" s="20" t="s">
        <v>716</v>
      </c>
      <c r="J8" s="26">
        <v>10</v>
      </c>
      <c r="K8" s="26">
        <v>15</v>
      </c>
      <c r="L8" s="48"/>
      <c r="M8" s="26">
        <v>1</v>
      </c>
      <c r="N8" s="20" t="s">
        <v>717</v>
      </c>
      <c r="O8" s="26">
        <v>17</v>
      </c>
      <c r="P8" s="26">
        <v>22</v>
      </c>
    </row>
    <row r="9" spans="3:16" s="19" customFormat="1" ht="30" customHeight="1">
      <c r="C9" s="26">
        <v>2</v>
      </c>
      <c r="D9" s="20" t="s">
        <v>718</v>
      </c>
      <c r="E9" s="26">
        <v>7</v>
      </c>
      <c r="F9" s="26">
        <v>7</v>
      </c>
      <c r="G9" s="48"/>
      <c r="H9" s="26">
        <v>2</v>
      </c>
      <c r="I9" s="20" t="s">
        <v>719</v>
      </c>
      <c r="J9" s="26">
        <v>25</v>
      </c>
      <c r="K9" s="26">
        <v>27</v>
      </c>
      <c r="L9" s="48"/>
      <c r="M9" s="26">
        <v>2</v>
      </c>
      <c r="N9" s="20" t="s">
        <v>720</v>
      </c>
      <c r="O9" s="26">
        <v>15</v>
      </c>
      <c r="P9" s="26">
        <v>16</v>
      </c>
    </row>
    <row r="10" spans="3:16" s="19" customFormat="1" ht="30" customHeight="1">
      <c r="C10" s="26">
        <v>3</v>
      </c>
      <c r="D10" s="20" t="s">
        <v>721</v>
      </c>
      <c r="E10" s="26"/>
      <c r="F10" s="26"/>
      <c r="G10" s="48"/>
      <c r="H10" s="26">
        <v>3</v>
      </c>
      <c r="I10" s="20" t="s">
        <v>722</v>
      </c>
      <c r="J10" s="26">
        <v>44</v>
      </c>
      <c r="K10" s="26">
        <v>43</v>
      </c>
      <c r="L10" s="48"/>
      <c r="M10" s="26">
        <v>3</v>
      </c>
      <c r="N10" s="20" t="s">
        <v>723</v>
      </c>
      <c r="O10" s="26">
        <v>13</v>
      </c>
      <c r="P10" s="26">
        <v>13</v>
      </c>
    </row>
    <row r="11" spans="3:16" s="19" customFormat="1" ht="30" customHeight="1">
      <c r="C11" s="26">
        <v>4</v>
      </c>
      <c r="D11" s="20" t="s">
        <v>724</v>
      </c>
      <c r="E11" s="26">
        <v>34</v>
      </c>
      <c r="F11" s="26">
        <v>31</v>
      </c>
      <c r="G11" s="48"/>
      <c r="H11" s="26">
        <v>4</v>
      </c>
      <c r="I11" s="20" t="s">
        <v>725</v>
      </c>
      <c r="J11" s="26">
        <v>37</v>
      </c>
      <c r="K11" s="26">
        <v>34</v>
      </c>
      <c r="L11" s="48"/>
      <c r="M11" s="26">
        <v>4</v>
      </c>
      <c r="N11" s="20" t="s">
        <v>726</v>
      </c>
      <c r="O11" s="26">
        <v>21</v>
      </c>
      <c r="P11" s="26">
        <v>20</v>
      </c>
    </row>
    <row r="12" spans="3:16" s="19" customFormat="1" ht="30" customHeight="1">
      <c r="C12" s="26">
        <v>5</v>
      </c>
      <c r="D12" s="20" t="s">
        <v>727</v>
      </c>
      <c r="E12" s="26"/>
      <c r="F12" s="26"/>
      <c r="G12" s="48"/>
      <c r="H12" s="26">
        <v>5</v>
      </c>
      <c r="I12" s="20" t="s">
        <v>728</v>
      </c>
      <c r="J12" s="26">
        <v>8</v>
      </c>
      <c r="K12" s="26">
        <v>0</v>
      </c>
      <c r="L12" s="48"/>
      <c r="M12" s="26">
        <v>5</v>
      </c>
      <c r="N12" s="20" t="s">
        <v>729</v>
      </c>
      <c r="O12" s="26">
        <v>16</v>
      </c>
      <c r="P12" s="26">
        <v>15</v>
      </c>
    </row>
    <row r="13" spans="3:16" s="19" customFormat="1" ht="30" customHeight="1">
      <c r="C13" s="26">
        <v>6</v>
      </c>
      <c r="D13" s="20" t="s">
        <v>730</v>
      </c>
      <c r="E13" s="26"/>
      <c r="F13" s="26"/>
      <c r="G13" s="48"/>
      <c r="H13" s="26"/>
      <c r="I13" s="20" t="s">
        <v>735</v>
      </c>
      <c r="J13" s="26">
        <f>SUM(J8:J12)</f>
        <v>124</v>
      </c>
      <c r="K13" s="26">
        <f>SUM(K8:K12)</f>
        <v>119</v>
      </c>
      <c r="L13" s="48"/>
      <c r="M13" s="26">
        <v>6</v>
      </c>
      <c r="N13" s="20" t="s">
        <v>731</v>
      </c>
      <c r="O13" s="26">
        <v>22</v>
      </c>
      <c r="P13" s="26">
        <v>20</v>
      </c>
    </row>
    <row r="14" spans="3:16" s="19" customFormat="1" ht="30" customHeight="1">
      <c r="C14" s="26">
        <v>7</v>
      </c>
      <c r="D14" s="20" t="s">
        <v>732</v>
      </c>
      <c r="E14" s="26">
        <v>60</v>
      </c>
      <c r="F14" s="26">
        <v>58</v>
      </c>
      <c r="G14" s="48"/>
      <c r="H14" s="26"/>
      <c r="I14" s="20" t="s">
        <v>733</v>
      </c>
      <c r="J14" s="342">
        <f>+(J8*25+J9*35+J10*45+J11*55+J12*65)/J13</f>
        <v>45.645161290322584</v>
      </c>
      <c r="K14" s="342">
        <f>+(K8*25+K9*35+K10*45+K11*55+K12*65)/K13</f>
        <v>43.0672268907563</v>
      </c>
      <c r="L14" s="48"/>
      <c r="M14" s="26">
        <v>7</v>
      </c>
      <c r="N14" s="20" t="s">
        <v>734</v>
      </c>
      <c r="O14" s="26">
        <v>13</v>
      </c>
      <c r="P14" s="26">
        <v>11</v>
      </c>
    </row>
    <row r="15" spans="3:16" s="19" customFormat="1" ht="30" customHeight="1">
      <c r="C15" s="26"/>
      <c r="D15" s="20" t="s">
        <v>735</v>
      </c>
      <c r="E15" s="26">
        <f>SUM(E8:E14)</f>
        <v>124</v>
      </c>
      <c r="F15" s="26">
        <f>SUM(F8:F14)</f>
        <v>119</v>
      </c>
      <c r="G15" s="48"/>
      <c r="H15" s="26"/>
      <c r="I15" s="20"/>
      <c r="J15" s="26"/>
      <c r="K15" s="26"/>
      <c r="L15" s="48"/>
      <c r="M15" s="26">
        <v>8</v>
      </c>
      <c r="N15" s="20" t="s">
        <v>736</v>
      </c>
      <c r="O15" s="26">
        <v>7</v>
      </c>
      <c r="P15" s="26">
        <v>2</v>
      </c>
    </row>
    <row r="16" spans="3:16" s="19" customFormat="1" ht="30" customHeight="1">
      <c r="C16" s="26"/>
      <c r="D16" s="20"/>
      <c r="E16" s="26"/>
      <c r="F16" s="26"/>
      <c r="G16" s="48"/>
      <c r="H16" s="26"/>
      <c r="I16" s="20"/>
      <c r="J16" s="26"/>
      <c r="K16" s="26"/>
      <c r="L16" s="48"/>
      <c r="M16" s="26"/>
      <c r="N16" s="20" t="s">
        <v>735</v>
      </c>
      <c r="O16" s="26">
        <f>SUM(O8:O15)</f>
        <v>124</v>
      </c>
      <c r="P16" s="26">
        <f>SUM(P8:P15)</f>
        <v>119</v>
      </c>
    </row>
    <row r="17" spans="3:16" ht="15.75"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P17" s="214"/>
    </row>
    <row r="18" spans="7:16" ht="15.75">
      <c r="G18" s="214"/>
      <c r="H18" s="214"/>
      <c r="I18" s="214"/>
      <c r="J18" s="214"/>
      <c r="K18" s="214"/>
      <c r="L18" s="214"/>
      <c r="P18" s="214"/>
    </row>
  </sheetData>
  <sheetProtection/>
  <mergeCells count="3">
    <mergeCell ref="C5:F5"/>
    <mergeCell ref="H5:K5"/>
    <mergeCell ref="M5:P5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4"/>
  <sheetViews>
    <sheetView workbookViewId="0" topLeftCell="A1">
      <selection activeCell="I8" sqref="I8:I19"/>
    </sheetView>
  </sheetViews>
  <sheetFormatPr defaultColWidth="9.140625" defaultRowHeight="12.75"/>
  <cols>
    <col min="1" max="1" width="9.140625" style="243" customWidth="1"/>
    <col min="2" max="2" width="14.00390625" style="243" bestFit="1" customWidth="1"/>
    <col min="3" max="3" width="37.421875" style="243" hidden="1" customWidth="1"/>
    <col min="4" max="4" width="22.28125" style="243" customWidth="1"/>
    <col min="5" max="5" width="22.421875" style="243" customWidth="1"/>
    <col min="6" max="6" width="24.00390625" style="243" customWidth="1"/>
    <col min="7" max="7" width="21.421875" style="243" customWidth="1"/>
    <col min="8" max="8" width="21.57421875" style="243" customWidth="1"/>
    <col min="9" max="9" width="18.8515625" style="243" customWidth="1"/>
    <col min="10" max="16384" width="9.140625" style="243" customWidth="1"/>
  </cols>
  <sheetData>
    <row r="2" spans="1:10" ht="12.75">
      <c r="A2" s="560"/>
      <c r="B2" s="560"/>
      <c r="C2" s="560"/>
      <c r="D2" s="560"/>
      <c r="E2" s="560"/>
      <c r="F2" s="560" t="s">
        <v>371</v>
      </c>
      <c r="G2" s="560"/>
      <c r="H2" s="560"/>
      <c r="I2" s="560"/>
      <c r="J2" s="560"/>
    </row>
    <row r="3" spans="1:10" ht="12.75">
      <c r="A3" s="560"/>
      <c r="B3" s="560"/>
      <c r="C3" s="560"/>
      <c r="D3" s="560"/>
      <c r="E3" s="560"/>
      <c r="F3" s="560"/>
      <c r="G3" s="560"/>
      <c r="H3" s="560"/>
      <c r="I3" s="560"/>
      <c r="J3" s="560"/>
    </row>
    <row r="4" spans="1:10" ht="14.25">
      <c r="A4" s="560"/>
      <c r="B4" s="561" t="s">
        <v>1103</v>
      </c>
      <c r="C4" s="561"/>
      <c r="D4" s="561"/>
      <c r="E4" s="561"/>
      <c r="F4" s="561"/>
      <c r="G4" s="560"/>
      <c r="H4" s="560"/>
      <c r="I4" s="560"/>
      <c r="J4" s="560"/>
    </row>
    <row r="5" spans="1:10" ht="13.5" thickBot="1">
      <c r="A5" s="560"/>
      <c r="B5" s="562"/>
      <c r="C5" s="562"/>
      <c r="D5" s="562"/>
      <c r="E5" s="562"/>
      <c r="F5" s="562"/>
      <c r="G5" s="560"/>
      <c r="H5" s="560"/>
      <c r="I5" s="560"/>
      <c r="J5" s="560"/>
    </row>
    <row r="6" spans="1:10" ht="93" customHeight="1" thickBot="1">
      <c r="A6" s="560"/>
      <c r="B6" s="563" t="s">
        <v>357</v>
      </c>
      <c r="C6" s="564" t="s">
        <v>1100</v>
      </c>
      <c r="D6" s="565" t="s">
        <v>1144</v>
      </c>
      <c r="E6" s="565" t="s">
        <v>1145</v>
      </c>
      <c r="F6" s="565" t="s">
        <v>358</v>
      </c>
      <c r="G6" s="565" t="s">
        <v>1133</v>
      </c>
      <c r="H6" s="565" t="s">
        <v>1134</v>
      </c>
      <c r="I6" s="565" t="s">
        <v>358</v>
      </c>
      <c r="J6" s="560"/>
    </row>
    <row r="7" spans="1:10" ht="15.75" thickBot="1">
      <c r="A7" s="560"/>
      <c r="B7" s="566" t="s">
        <v>930</v>
      </c>
      <c r="C7" s="567" t="s">
        <v>931</v>
      </c>
      <c r="D7" s="567" t="s">
        <v>932</v>
      </c>
      <c r="E7" s="567" t="s">
        <v>933</v>
      </c>
      <c r="F7" s="567" t="s">
        <v>934</v>
      </c>
      <c r="G7" s="567" t="s">
        <v>932</v>
      </c>
      <c r="H7" s="567" t="s">
        <v>933</v>
      </c>
      <c r="I7" s="567" t="s">
        <v>934</v>
      </c>
      <c r="J7" s="560"/>
    </row>
    <row r="8" spans="1:10" ht="15.75" thickBot="1">
      <c r="A8" s="560"/>
      <c r="B8" s="566" t="s">
        <v>359</v>
      </c>
      <c r="C8" s="568">
        <v>7088742</v>
      </c>
      <c r="D8" s="568">
        <v>7701404.12</v>
      </c>
      <c r="E8" s="568">
        <v>7353663.7</v>
      </c>
      <c r="F8" s="568">
        <f>D8-E8</f>
        <v>347740.4199999999</v>
      </c>
      <c r="G8" s="568">
        <v>7975787</v>
      </c>
      <c r="H8" s="568">
        <f>'6.4.1.2'!D36*17.9/100+'6.4.1.2'!D36</f>
        <v>7524326.619179999</v>
      </c>
      <c r="I8" s="568">
        <f aca="true" t="shared" si="0" ref="I8:I19">G8-H8</f>
        <v>451460.38082000054</v>
      </c>
      <c r="J8" s="560"/>
    </row>
    <row r="9" spans="1:10" ht="15.75" thickBot="1">
      <c r="A9" s="560"/>
      <c r="B9" s="566" t="s">
        <v>360</v>
      </c>
      <c r="C9" s="568">
        <v>7009641.44</v>
      </c>
      <c r="D9" s="568">
        <v>7370666.39</v>
      </c>
      <c r="E9" s="568">
        <v>6992469.13</v>
      </c>
      <c r="F9" s="568">
        <f aca="true" t="shared" si="1" ref="F9:F19">D9-E9</f>
        <v>378197.2599999998</v>
      </c>
      <c r="G9" s="568">
        <v>7975787</v>
      </c>
      <c r="H9" s="568">
        <f>'6.4.1.2'!D37*17.9/100+'6.4.1.2'!D37</f>
        <v>7524326.54844</v>
      </c>
      <c r="I9" s="568">
        <f t="shared" si="0"/>
        <v>451460.45155999996</v>
      </c>
      <c r="J9" s="560"/>
    </row>
    <row r="10" spans="1:10" ht="15.75" thickBot="1">
      <c r="A10" s="560"/>
      <c r="B10" s="566" t="s">
        <v>361</v>
      </c>
      <c r="C10" s="568">
        <v>7537447.41</v>
      </c>
      <c r="D10" s="568">
        <v>7667865.41</v>
      </c>
      <c r="E10" s="568">
        <v>7240501.55</v>
      </c>
      <c r="F10" s="568">
        <f t="shared" si="1"/>
        <v>427363.86000000034</v>
      </c>
      <c r="G10" s="568">
        <v>7975787</v>
      </c>
      <c r="H10" s="568">
        <f>'6.4.1.2'!D38*17.9/100+'6.4.1.2'!D38</f>
        <v>7524326.54844</v>
      </c>
      <c r="I10" s="568">
        <f t="shared" si="0"/>
        <v>451460.45155999996</v>
      </c>
      <c r="J10" s="560"/>
    </row>
    <row r="11" spans="1:10" ht="15.75" thickBot="1">
      <c r="A11" s="560"/>
      <c r="B11" s="566" t="s">
        <v>362</v>
      </c>
      <c r="C11" s="568">
        <v>7587735.55</v>
      </c>
      <c r="D11" s="568">
        <v>7739878.48</v>
      </c>
      <c r="E11" s="568">
        <v>7319556.34</v>
      </c>
      <c r="F11" s="568">
        <f t="shared" si="1"/>
        <v>420322.1400000006</v>
      </c>
      <c r="G11" s="568">
        <f aca="true" t="shared" si="2" ref="G11:G19">H11*6/100+H11</f>
        <v>7654181.861453401</v>
      </c>
      <c r="H11" s="568">
        <f>'6.4.1.2'!D39*17.9/100+'6.4.1.2'!D39</f>
        <v>7220926.284390001</v>
      </c>
      <c r="I11" s="568">
        <f t="shared" si="0"/>
        <v>433255.5770634003</v>
      </c>
      <c r="J11" s="560"/>
    </row>
    <row r="12" spans="1:10" ht="15.75" thickBot="1">
      <c r="A12" s="560"/>
      <c r="B12" s="566" t="s">
        <v>363</v>
      </c>
      <c r="C12" s="568">
        <v>7855191.79</v>
      </c>
      <c r="D12" s="568">
        <v>7395609.96</v>
      </c>
      <c r="E12" s="568">
        <v>6996313.65</v>
      </c>
      <c r="F12" s="568">
        <f t="shared" si="1"/>
        <v>399296.3099999996</v>
      </c>
      <c r="G12" s="568">
        <f t="shared" si="2"/>
        <v>7654181.861453401</v>
      </c>
      <c r="H12" s="568">
        <f>'6.4.1.2'!D40*17.9/100+'6.4.1.2'!D40</f>
        <v>7220926.284390001</v>
      </c>
      <c r="I12" s="568">
        <f t="shared" si="0"/>
        <v>433255.5770634003</v>
      </c>
      <c r="J12" s="560"/>
    </row>
    <row r="13" spans="1:10" ht="15.75" thickBot="1">
      <c r="A13" s="560"/>
      <c r="B13" s="566" t="s">
        <v>364</v>
      </c>
      <c r="C13" s="568">
        <v>7684770.05</v>
      </c>
      <c r="D13" s="568">
        <v>7092375.84</v>
      </c>
      <c r="E13" s="568">
        <v>6728740.16</v>
      </c>
      <c r="F13" s="568">
        <f t="shared" si="1"/>
        <v>363635.6799999997</v>
      </c>
      <c r="G13" s="568">
        <f t="shared" si="2"/>
        <v>7654181.861453401</v>
      </c>
      <c r="H13" s="568">
        <f>'6.4.1.2'!D41*17.9/100+'6.4.1.2'!D41</f>
        <v>7220926.284390001</v>
      </c>
      <c r="I13" s="568">
        <f t="shared" si="0"/>
        <v>433255.5770634003</v>
      </c>
      <c r="J13" s="560"/>
    </row>
    <row r="14" spans="1:10" ht="15.75" thickBot="1">
      <c r="A14" s="560"/>
      <c r="B14" s="566" t="s">
        <v>365</v>
      </c>
      <c r="C14" s="568">
        <v>7610585.85</v>
      </c>
      <c r="D14" s="568">
        <v>7111331.76</v>
      </c>
      <c r="E14" s="568">
        <v>6734250.65</v>
      </c>
      <c r="F14" s="568">
        <f t="shared" si="1"/>
        <v>377081.1099999994</v>
      </c>
      <c r="G14" s="568">
        <f t="shared" si="2"/>
        <v>7654181.861453401</v>
      </c>
      <c r="H14" s="568">
        <f>'6.4.1.2'!D42*17.9/100+'6.4.1.2'!D42</f>
        <v>7220926.284390001</v>
      </c>
      <c r="I14" s="568">
        <f t="shared" si="0"/>
        <v>433255.5770634003</v>
      </c>
      <c r="J14" s="560"/>
    </row>
    <row r="15" spans="1:10" ht="15.75" thickBot="1">
      <c r="A15" s="560"/>
      <c r="B15" s="566" t="s">
        <v>366</v>
      </c>
      <c r="C15" s="568">
        <v>7321215.36</v>
      </c>
      <c r="D15" s="568">
        <v>6931328</v>
      </c>
      <c r="E15" s="568">
        <v>6552522.99</v>
      </c>
      <c r="F15" s="568">
        <f t="shared" si="1"/>
        <v>378805.0099999998</v>
      </c>
      <c r="G15" s="568">
        <f t="shared" si="2"/>
        <v>7654181.861453401</v>
      </c>
      <c r="H15" s="568">
        <f>'6.4.1.2'!D43*17.9/100+'6.4.1.2'!D43</f>
        <v>7220926.284390001</v>
      </c>
      <c r="I15" s="568">
        <f t="shared" si="0"/>
        <v>433255.5770634003</v>
      </c>
      <c r="J15" s="560"/>
    </row>
    <row r="16" spans="1:10" ht="15.75" thickBot="1">
      <c r="A16" s="560"/>
      <c r="B16" s="566" t="s">
        <v>367</v>
      </c>
      <c r="C16" s="568">
        <v>7247773.6</v>
      </c>
      <c r="D16" s="568">
        <v>7084908.96</v>
      </c>
      <c r="E16" s="568">
        <v>6700319.47</v>
      </c>
      <c r="F16" s="568">
        <f t="shared" si="1"/>
        <v>384589.4900000002</v>
      </c>
      <c r="G16" s="568">
        <f t="shared" si="2"/>
        <v>7654181.861453401</v>
      </c>
      <c r="H16" s="568">
        <f>'6.4.1.2'!D44*17.9/100+'6.4.1.2'!D44</f>
        <v>7220926.284390001</v>
      </c>
      <c r="I16" s="568">
        <f t="shared" si="0"/>
        <v>433255.5770634003</v>
      </c>
      <c r="J16" s="560"/>
    </row>
    <row r="17" spans="1:10" ht="15.75" thickBot="1">
      <c r="A17" s="560"/>
      <c r="B17" s="566" t="s">
        <v>368</v>
      </c>
      <c r="C17" s="568">
        <v>7589232.35</v>
      </c>
      <c r="D17" s="568">
        <v>7465000.91</v>
      </c>
      <c r="E17" s="568">
        <v>7026310.65</v>
      </c>
      <c r="F17" s="568">
        <f t="shared" si="1"/>
        <v>438690.2599999998</v>
      </c>
      <c r="G17" s="568">
        <f t="shared" si="2"/>
        <v>7654181.861453401</v>
      </c>
      <c r="H17" s="568">
        <f>'6.4.1.2'!D45*17.9/100+'6.4.1.2'!D45</f>
        <v>7220926.284390001</v>
      </c>
      <c r="I17" s="568">
        <f t="shared" si="0"/>
        <v>433255.5770634003</v>
      </c>
      <c r="J17" s="560"/>
    </row>
    <row r="18" spans="1:10" ht="15.75" thickBot="1">
      <c r="A18" s="560"/>
      <c r="B18" s="566" t="s">
        <v>369</v>
      </c>
      <c r="C18" s="568">
        <f>'6.4.1.2'!D19*17.9/100+'6.4.1.2'!D19</f>
        <v>7082069.075999999</v>
      </c>
      <c r="D18" s="568">
        <v>7511167</v>
      </c>
      <c r="E18" s="568">
        <v>7082069</v>
      </c>
      <c r="F18" s="568">
        <f t="shared" si="1"/>
        <v>429098</v>
      </c>
      <c r="G18" s="568">
        <f t="shared" si="2"/>
        <v>7654181.861453401</v>
      </c>
      <c r="H18" s="568">
        <f>'6.4.1.2'!D46*17.9/100+'6.4.1.2'!D46</f>
        <v>7220926.284390001</v>
      </c>
      <c r="I18" s="568">
        <f t="shared" si="0"/>
        <v>433255.5770634003</v>
      </c>
      <c r="J18" s="560"/>
    </row>
    <row r="19" spans="1:10" ht="15.75" thickBot="1">
      <c r="A19" s="560"/>
      <c r="B19" s="569" t="s">
        <v>370</v>
      </c>
      <c r="C19" s="568">
        <f>'6.4.1.2'!D20*17.9/100+'6.4.1.2'!D20</f>
        <v>7136166.312</v>
      </c>
      <c r="D19" s="568">
        <v>7563786</v>
      </c>
      <c r="E19" s="568">
        <v>7136166</v>
      </c>
      <c r="F19" s="568">
        <f t="shared" si="1"/>
        <v>427620</v>
      </c>
      <c r="G19" s="568">
        <f t="shared" si="2"/>
        <v>7654181.861453401</v>
      </c>
      <c r="H19" s="568">
        <f>'6.4.1.2'!D47*17.9/100+'6.4.1.2'!D47</f>
        <v>7220926.284390001</v>
      </c>
      <c r="I19" s="568">
        <f t="shared" si="0"/>
        <v>433255.5770634003</v>
      </c>
      <c r="J19" s="560"/>
    </row>
    <row r="20" spans="1:10" ht="15.75" thickBot="1">
      <c r="A20" s="560"/>
      <c r="B20" s="563" t="s">
        <v>735</v>
      </c>
      <c r="C20" s="570">
        <f>SUM(C8:C19)</f>
        <v>88750570.78800002</v>
      </c>
      <c r="D20" s="570">
        <f>SUM(D8:D19)</f>
        <v>88635322.83</v>
      </c>
      <c r="E20" s="570">
        <f>SUM(E8:E19)</f>
        <v>83862883.29</v>
      </c>
      <c r="F20" s="571">
        <f>SUM(F8:F19)</f>
        <v>4772439.539999999</v>
      </c>
      <c r="G20" s="570">
        <v>92814999</v>
      </c>
      <c r="H20" s="570">
        <v>87561315</v>
      </c>
      <c r="I20" s="571">
        <v>5253684</v>
      </c>
      <c r="J20" s="560"/>
    </row>
    <row r="21" spans="1:10" ht="12.75">
      <c r="A21" s="560"/>
      <c r="B21" s="562"/>
      <c r="C21" s="562"/>
      <c r="D21" s="562"/>
      <c r="E21" s="562"/>
      <c r="F21" s="562"/>
      <c r="G21" s="560"/>
      <c r="H21" s="560"/>
      <c r="I21" s="560"/>
      <c r="J21" s="560"/>
    </row>
    <row r="22" spans="1:10" ht="12.75">
      <c r="A22" s="560"/>
      <c r="B22" s="562"/>
      <c r="C22" s="562"/>
      <c r="D22" s="562"/>
      <c r="E22" s="562"/>
      <c r="F22" s="562"/>
      <c r="G22" s="560"/>
      <c r="H22" s="560"/>
      <c r="I22" s="572"/>
      <c r="J22" s="560"/>
    </row>
    <row r="23" spans="1:10" ht="15">
      <c r="A23" s="560"/>
      <c r="B23" s="573" t="s">
        <v>1102</v>
      </c>
      <c r="C23" s="573"/>
      <c r="D23" s="573"/>
      <c r="E23" s="573"/>
      <c r="F23" s="573"/>
      <c r="G23" s="560"/>
      <c r="H23" s="560"/>
      <c r="I23" s="560"/>
      <c r="J23" s="560"/>
    </row>
    <row r="24" spans="1:10" ht="12.75">
      <c r="A24" s="560"/>
      <c r="B24" s="560" t="s">
        <v>1101</v>
      </c>
      <c r="C24" s="560"/>
      <c r="D24" s="560"/>
      <c r="E24" s="560"/>
      <c r="F24" s="560"/>
      <c r="G24" s="560"/>
      <c r="H24" s="560"/>
      <c r="I24" s="560"/>
      <c r="J24" s="560"/>
    </row>
  </sheetData>
  <sheetProtection/>
  <mergeCells count="2">
    <mergeCell ref="B4:F4"/>
    <mergeCell ref="B23:F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F47"/>
  <sheetViews>
    <sheetView zoomScalePageLayoutView="0" workbookViewId="0" topLeftCell="A10">
      <selection activeCell="G34" sqref="G34"/>
    </sheetView>
  </sheetViews>
  <sheetFormatPr defaultColWidth="9.140625" defaultRowHeight="12.75"/>
  <cols>
    <col min="1" max="1" width="9.140625" style="243" customWidth="1"/>
    <col min="2" max="2" width="16.00390625" style="243" customWidth="1"/>
    <col min="3" max="3" width="30.7109375" style="243" customWidth="1"/>
    <col min="4" max="4" width="23.00390625" style="243" customWidth="1"/>
    <col min="5" max="5" width="24.7109375" style="243" customWidth="1"/>
    <col min="6" max="6" width="25.421875" style="243" customWidth="1"/>
    <col min="7" max="16384" width="9.140625" style="243" customWidth="1"/>
  </cols>
  <sheetData>
    <row r="2" ht="12.75">
      <c r="F2" s="243" t="s">
        <v>373</v>
      </c>
    </row>
    <row r="4" spans="2:6" ht="20.25">
      <c r="B4" s="484" t="s">
        <v>379</v>
      </c>
      <c r="C4" s="484"/>
      <c r="D4" s="484"/>
      <c r="E4" s="484"/>
      <c r="F4" s="484"/>
    </row>
    <row r="5" spans="2:6" ht="12.75">
      <c r="B5" s="311"/>
      <c r="C5" s="311"/>
      <c r="D5" s="311"/>
      <c r="E5" s="311"/>
      <c r="F5" s="311"/>
    </row>
    <row r="6" spans="2:6" ht="12.75">
      <c r="B6" s="486" t="s">
        <v>374</v>
      </c>
      <c r="C6" s="487" t="s">
        <v>375</v>
      </c>
      <c r="D6" s="487" t="s">
        <v>376</v>
      </c>
      <c r="E6" s="487" t="s">
        <v>377</v>
      </c>
      <c r="F6" s="487" t="s">
        <v>378</v>
      </c>
    </row>
    <row r="7" spans="2:6" ht="12.75">
      <c r="B7" s="490"/>
      <c r="C7" s="489"/>
      <c r="D7" s="489"/>
      <c r="E7" s="489"/>
      <c r="F7" s="489"/>
    </row>
    <row r="8" spans="2:6" ht="12.75">
      <c r="B8" s="312" t="s">
        <v>961</v>
      </c>
      <c r="C8" s="313">
        <v>167</v>
      </c>
      <c r="D8" s="313">
        <v>130</v>
      </c>
      <c r="E8" s="313">
        <v>125</v>
      </c>
      <c r="F8" s="314">
        <v>5</v>
      </c>
    </row>
    <row r="9" spans="2:6" ht="12.75">
      <c r="B9" s="312" t="s">
        <v>962</v>
      </c>
      <c r="C9" s="313">
        <v>167</v>
      </c>
      <c r="D9" s="313">
        <v>130</v>
      </c>
      <c r="E9" s="313">
        <v>125</v>
      </c>
      <c r="F9" s="314">
        <v>5</v>
      </c>
    </row>
    <row r="10" spans="2:6" ht="12.75">
      <c r="B10" s="312" t="s">
        <v>963</v>
      </c>
      <c r="C10" s="313">
        <v>167</v>
      </c>
      <c r="D10" s="313">
        <v>130</v>
      </c>
      <c r="E10" s="313">
        <v>125</v>
      </c>
      <c r="F10" s="314">
        <v>5</v>
      </c>
    </row>
    <row r="11" spans="2:6" ht="12.75">
      <c r="B11" s="312" t="s">
        <v>964</v>
      </c>
      <c r="C11" s="313">
        <v>167</v>
      </c>
      <c r="D11" s="313">
        <v>130</v>
      </c>
      <c r="E11" s="313">
        <v>125</v>
      </c>
      <c r="F11" s="314">
        <v>5</v>
      </c>
    </row>
    <row r="12" spans="2:6" ht="12.75">
      <c r="B12" s="312" t="s">
        <v>965</v>
      </c>
      <c r="C12" s="313">
        <v>167</v>
      </c>
      <c r="D12" s="313">
        <v>128</v>
      </c>
      <c r="E12" s="313">
        <v>123</v>
      </c>
      <c r="F12" s="314">
        <v>5</v>
      </c>
    </row>
    <row r="13" spans="2:6" ht="12.75">
      <c r="B13" s="312" t="s">
        <v>966</v>
      </c>
      <c r="C13" s="313">
        <v>167</v>
      </c>
      <c r="D13" s="313">
        <v>126</v>
      </c>
      <c r="E13" s="313">
        <v>121</v>
      </c>
      <c r="F13" s="314">
        <v>5</v>
      </c>
    </row>
    <row r="14" spans="2:6" ht="12.75">
      <c r="B14" s="312" t="s">
        <v>967</v>
      </c>
      <c r="C14" s="313">
        <v>167</v>
      </c>
      <c r="D14" s="313">
        <v>126</v>
      </c>
      <c r="E14" s="313">
        <v>121</v>
      </c>
      <c r="F14" s="314">
        <v>5</v>
      </c>
    </row>
    <row r="15" spans="2:6" ht="12.75">
      <c r="B15" s="312" t="s">
        <v>968</v>
      </c>
      <c r="C15" s="313">
        <v>167</v>
      </c>
      <c r="D15" s="313">
        <v>125</v>
      </c>
      <c r="E15" s="313">
        <v>120</v>
      </c>
      <c r="F15" s="314">
        <v>5</v>
      </c>
    </row>
    <row r="16" spans="2:6" ht="12.75">
      <c r="B16" s="312" t="s">
        <v>969</v>
      </c>
      <c r="C16" s="313">
        <v>167</v>
      </c>
      <c r="D16" s="313">
        <v>125</v>
      </c>
      <c r="E16" s="313">
        <v>120</v>
      </c>
      <c r="F16" s="314">
        <v>5</v>
      </c>
    </row>
    <row r="17" spans="2:6" ht="12.75">
      <c r="B17" s="312" t="s">
        <v>970</v>
      </c>
      <c r="C17" s="313">
        <v>167</v>
      </c>
      <c r="D17" s="313">
        <v>125</v>
      </c>
      <c r="E17" s="313">
        <v>120</v>
      </c>
      <c r="F17" s="314">
        <v>5</v>
      </c>
    </row>
    <row r="18" spans="2:6" ht="12.75">
      <c r="B18" s="312" t="s">
        <v>971</v>
      </c>
      <c r="C18" s="313">
        <v>167</v>
      </c>
      <c r="D18" s="313">
        <v>125</v>
      </c>
      <c r="E18" s="313">
        <v>120</v>
      </c>
      <c r="F18" s="314">
        <v>5</v>
      </c>
    </row>
    <row r="19" spans="2:6" ht="12.75">
      <c r="B19" s="312" t="s">
        <v>972</v>
      </c>
      <c r="C19" s="313">
        <v>167</v>
      </c>
      <c r="D19" s="313">
        <v>124</v>
      </c>
      <c r="E19" s="313">
        <v>119</v>
      </c>
      <c r="F19" s="314">
        <v>5</v>
      </c>
    </row>
    <row r="20" spans="2:6" ht="12.75">
      <c r="B20" s="312"/>
      <c r="C20" s="313"/>
      <c r="D20" s="313"/>
      <c r="E20" s="313"/>
      <c r="F20" s="314"/>
    </row>
    <row r="21" spans="2:6" ht="12.75">
      <c r="B21" s="315" t="s">
        <v>735</v>
      </c>
      <c r="C21" s="316">
        <f>SUM(C8:C20)</f>
        <v>2004</v>
      </c>
      <c r="D21" s="316">
        <f>SUM(D8:D20)</f>
        <v>1524</v>
      </c>
      <c r="E21" s="316">
        <f>SUM(E8:E20)</f>
        <v>1464</v>
      </c>
      <c r="F21" s="316">
        <f>SUM(F8:F20)</f>
        <v>60</v>
      </c>
    </row>
    <row r="22" spans="2:6" ht="12.75">
      <c r="B22" s="483"/>
      <c r="C22" s="483"/>
      <c r="D22" s="483"/>
      <c r="E22" s="483"/>
      <c r="F22" s="483"/>
    </row>
    <row r="23" spans="2:4" ht="12.75">
      <c r="B23" s="317"/>
      <c r="C23" s="317"/>
      <c r="D23" s="317"/>
    </row>
    <row r="28" spans="2:6" ht="20.25">
      <c r="B28" s="484" t="s">
        <v>1086</v>
      </c>
      <c r="C28" s="485"/>
      <c r="D28" s="485"/>
      <c r="E28" s="485"/>
      <c r="F28" s="485"/>
    </row>
    <row r="29" spans="2:6" ht="14.25">
      <c r="B29" s="318"/>
      <c r="C29" s="319"/>
      <c r="D29" s="319"/>
      <c r="E29" s="319"/>
      <c r="F29" s="319"/>
    </row>
    <row r="30" spans="2:6" ht="12.75">
      <c r="B30" s="486" t="s">
        <v>380</v>
      </c>
      <c r="C30" s="487" t="s">
        <v>375</v>
      </c>
      <c r="D30" s="487" t="s">
        <v>381</v>
      </c>
      <c r="E30" s="487" t="s">
        <v>382</v>
      </c>
      <c r="F30" s="487" t="s">
        <v>383</v>
      </c>
    </row>
    <row r="31" spans="2:6" ht="12.75">
      <c r="B31" s="486"/>
      <c r="C31" s="488"/>
      <c r="D31" s="488"/>
      <c r="E31" s="488"/>
      <c r="F31" s="488"/>
    </row>
    <row r="32" spans="2:6" ht="30" customHeight="1">
      <c r="B32" s="486"/>
      <c r="C32" s="489"/>
      <c r="D32" s="489"/>
      <c r="E32" s="489"/>
      <c r="F32" s="489"/>
    </row>
    <row r="33" spans="2:6" ht="12.75">
      <c r="B33" s="312" t="s">
        <v>961</v>
      </c>
      <c r="C33" s="313">
        <v>167</v>
      </c>
      <c r="D33" s="313">
        <v>124</v>
      </c>
      <c r="E33" s="313">
        <v>119</v>
      </c>
      <c r="F33" s="314">
        <v>5</v>
      </c>
    </row>
    <row r="34" spans="2:6" ht="12.75">
      <c r="B34" s="312" t="s">
        <v>962</v>
      </c>
      <c r="C34" s="313">
        <v>167</v>
      </c>
      <c r="D34" s="313">
        <v>124</v>
      </c>
      <c r="E34" s="313">
        <v>119</v>
      </c>
      <c r="F34" s="314">
        <v>5</v>
      </c>
    </row>
    <row r="35" spans="2:6" ht="12.75">
      <c r="B35" s="312" t="s">
        <v>963</v>
      </c>
      <c r="C35" s="313">
        <v>167</v>
      </c>
      <c r="D35" s="313">
        <v>124</v>
      </c>
      <c r="E35" s="313">
        <v>119</v>
      </c>
      <c r="F35" s="314">
        <v>5</v>
      </c>
    </row>
    <row r="36" spans="2:6" ht="12.75">
      <c r="B36" s="312" t="s">
        <v>964</v>
      </c>
      <c r="C36" s="313">
        <v>108</v>
      </c>
      <c r="D36" s="313">
        <f>E36+F36</f>
        <v>119</v>
      </c>
      <c r="E36" s="313">
        <v>108</v>
      </c>
      <c r="F36" s="314">
        <v>11</v>
      </c>
    </row>
    <row r="37" spans="2:6" ht="12.75">
      <c r="B37" s="312" t="s">
        <v>965</v>
      </c>
      <c r="C37" s="313">
        <v>108</v>
      </c>
      <c r="D37" s="313">
        <f aca="true" t="shared" si="0" ref="D37:D44">E37+F37</f>
        <v>119</v>
      </c>
      <c r="E37" s="313">
        <v>108</v>
      </c>
      <c r="F37" s="314">
        <v>11</v>
      </c>
    </row>
    <row r="38" spans="2:6" ht="12.75">
      <c r="B38" s="312" t="s">
        <v>966</v>
      </c>
      <c r="C38" s="313">
        <v>108</v>
      </c>
      <c r="D38" s="313">
        <f t="shared" si="0"/>
        <v>119</v>
      </c>
      <c r="E38" s="313">
        <v>108</v>
      </c>
      <c r="F38" s="314">
        <v>11</v>
      </c>
    </row>
    <row r="39" spans="2:6" ht="12.75">
      <c r="B39" s="312" t="s">
        <v>967</v>
      </c>
      <c r="C39" s="313">
        <v>108</v>
      </c>
      <c r="D39" s="313">
        <f t="shared" si="0"/>
        <v>119</v>
      </c>
      <c r="E39" s="313">
        <v>108</v>
      </c>
      <c r="F39" s="314">
        <v>11</v>
      </c>
    </row>
    <row r="40" spans="2:6" ht="12.75">
      <c r="B40" s="312" t="s">
        <v>968</v>
      </c>
      <c r="C40" s="313">
        <v>108</v>
      </c>
      <c r="D40" s="313">
        <f t="shared" si="0"/>
        <v>119</v>
      </c>
      <c r="E40" s="313">
        <v>108</v>
      </c>
      <c r="F40" s="314">
        <v>11</v>
      </c>
    </row>
    <row r="41" spans="2:6" ht="12.75">
      <c r="B41" s="312" t="s">
        <v>969</v>
      </c>
      <c r="C41" s="313">
        <v>108</v>
      </c>
      <c r="D41" s="313">
        <f t="shared" si="0"/>
        <v>119</v>
      </c>
      <c r="E41" s="313">
        <v>108</v>
      </c>
      <c r="F41" s="314">
        <v>11</v>
      </c>
    </row>
    <row r="42" spans="2:6" ht="12.75">
      <c r="B42" s="312" t="s">
        <v>970</v>
      </c>
      <c r="C42" s="313">
        <v>108</v>
      </c>
      <c r="D42" s="313">
        <f t="shared" si="0"/>
        <v>119</v>
      </c>
      <c r="E42" s="313">
        <v>108</v>
      </c>
      <c r="F42" s="314">
        <v>11</v>
      </c>
    </row>
    <row r="43" spans="2:6" ht="12.75">
      <c r="B43" s="312" t="s">
        <v>971</v>
      </c>
      <c r="C43" s="313">
        <v>108</v>
      </c>
      <c r="D43" s="313">
        <f t="shared" si="0"/>
        <v>119</v>
      </c>
      <c r="E43" s="313">
        <v>108</v>
      </c>
      <c r="F43" s="314">
        <v>11</v>
      </c>
    </row>
    <row r="44" spans="2:6" ht="12.75">
      <c r="B44" s="312" t="s">
        <v>972</v>
      </c>
      <c r="C44" s="313">
        <v>108</v>
      </c>
      <c r="D44" s="313">
        <f t="shared" si="0"/>
        <v>119</v>
      </c>
      <c r="E44" s="313">
        <v>108</v>
      </c>
      <c r="F44" s="314">
        <v>11</v>
      </c>
    </row>
    <row r="45" spans="2:6" ht="12.75">
      <c r="B45" s="312"/>
      <c r="C45" s="313"/>
      <c r="D45" s="313"/>
      <c r="E45" s="313"/>
      <c r="F45" s="314"/>
    </row>
    <row r="46" spans="2:6" ht="12.75">
      <c r="B46" s="315" t="s">
        <v>735</v>
      </c>
      <c r="C46" s="316">
        <f>SUM(C33:C45)</f>
        <v>1473</v>
      </c>
      <c r="D46" s="316">
        <f>SUM(D33:D45)</f>
        <v>1443</v>
      </c>
      <c r="E46" s="316">
        <f>SUM(E33:E45)</f>
        <v>1329</v>
      </c>
      <c r="F46" s="316">
        <f>SUM(F33:F45)</f>
        <v>114</v>
      </c>
    </row>
    <row r="47" spans="2:6" ht="12.75">
      <c r="B47" s="482"/>
      <c r="C47" s="482"/>
      <c r="D47" s="482"/>
      <c r="E47" s="482"/>
      <c r="F47" s="482"/>
    </row>
  </sheetData>
  <sheetProtection/>
  <mergeCells count="14">
    <mergeCell ref="B4:F4"/>
    <mergeCell ref="B6:B7"/>
    <mergeCell ref="C6:C7"/>
    <mergeCell ref="D6:D7"/>
    <mergeCell ref="E6:E7"/>
    <mergeCell ref="F6:F7"/>
    <mergeCell ref="B47:F47"/>
    <mergeCell ref="B22:F22"/>
    <mergeCell ref="B28:F28"/>
    <mergeCell ref="B30:B32"/>
    <mergeCell ref="C30:C32"/>
    <mergeCell ref="D30:D32"/>
    <mergeCell ref="E30:E32"/>
    <mergeCell ref="F30:F3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O54"/>
  <sheetViews>
    <sheetView zoomScalePageLayoutView="0" workbookViewId="0" topLeftCell="A16">
      <selection activeCell="E52" sqref="E52"/>
    </sheetView>
  </sheetViews>
  <sheetFormatPr defaultColWidth="9.140625" defaultRowHeight="12.75"/>
  <cols>
    <col min="1" max="1" width="9.140625" style="243" customWidth="1"/>
    <col min="2" max="2" width="9.8515625" style="243" customWidth="1"/>
    <col min="3" max="3" width="13.7109375" style="243" customWidth="1"/>
    <col min="4" max="4" width="16.7109375" style="243" customWidth="1"/>
    <col min="5" max="5" width="13.00390625" style="243" customWidth="1"/>
    <col min="6" max="6" width="15.140625" style="243" customWidth="1"/>
    <col min="7" max="7" width="14.28125" style="243" customWidth="1"/>
    <col min="8" max="8" width="12.8515625" style="243" customWidth="1"/>
    <col min="9" max="9" width="14.421875" style="243" customWidth="1"/>
    <col min="10" max="10" width="14.00390625" style="243" customWidth="1"/>
    <col min="11" max="11" width="14.140625" style="243" customWidth="1"/>
    <col min="12" max="12" width="13.7109375" style="243" customWidth="1"/>
    <col min="13" max="13" width="12.8515625" style="243" customWidth="1"/>
    <col min="14" max="14" width="12.57421875" style="243" customWidth="1"/>
    <col min="15" max="16384" width="9.140625" style="243" customWidth="1"/>
  </cols>
  <sheetData>
    <row r="2" ht="12.75">
      <c r="M2" s="243" t="s">
        <v>384</v>
      </c>
    </row>
    <row r="4" spans="2:13" ht="20.25">
      <c r="B4" s="484" t="s">
        <v>1097</v>
      </c>
      <c r="C4" s="484"/>
      <c r="D4" s="484"/>
      <c r="E4" s="484"/>
      <c r="F4" s="484"/>
      <c r="G4" s="484"/>
      <c r="H4" s="484"/>
      <c r="I4" s="484"/>
      <c r="J4" s="484"/>
      <c r="K4" s="484"/>
      <c r="L4" s="484"/>
      <c r="M4" s="484"/>
    </row>
    <row r="5" spans="2:13" ht="12.75"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</row>
    <row r="6" spans="2:14" ht="15">
      <c r="B6" s="496" t="s">
        <v>320</v>
      </c>
      <c r="C6" s="497" t="s">
        <v>735</v>
      </c>
      <c r="D6" s="497"/>
      <c r="E6" s="497"/>
      <c r="F6" s="499" t="s">
        <v>956</v>
      </c>
      <c r="G6" s="499"/>
      <c r="H6" s="499"/>
      <c r="I6" s="500" t="s">
        <v>957</v>
      </c>
      <c r="J6" s="500"/>
      <c r="K6" s="500"/>
      <c r="L6" s="499" t="s">
        <v>958</v>
      </c>
      <c r="M6" s="499"/>
      <c r="N6" s="499"/>
    </row>
    <row r="7" spans="2:14" ht="12.75">
      <c r="B7" s="498"/>
      <c r="C7" s="491" t="s">
        <v>959</v>
      </c>
      <c r="D7" s="491" t="s">
        <v>385</v>
      </c>
      <c r="E7" s="491" t="s">
        <v>960</v>
      </c>
      <c r="F7" s="491" t="s">
        <v>959</v>
      </c>
      <c r="G7" s="491" t="s">
        <v>385</v>
      </c>
      <c r="H7" s="491" t="s">
        <v>960</v>
      </c>
      <c r="I7" s="491" t="s">
        <v>959</v>
      </c>
      <c r="J7" s="491" t="s">
        <v>385</v>
      </c>
      <c r="K7" s="491" t="s">
        <v>960</v>
      </c>
      <c r="L7" s="491" t="s">
        <v>959</v>
      </c>
      <c r="M7" s="491" t="s">
        <v>385</v>
      </c>
      <c r="N7" s="491" t="s">
        <v>960</v>
      </c>
    </row>
    <row r="8" spans="2:14" ht="12.75">
      <c r="B8" s="498"/>
      <c r="C8" s="492"/>
      <c r="D8" s="492"/>
      <c r="E8" s="492"/>
      <c r="F8" s="492"/>
      <c r="G8" s="492"/>
      <c r="H8" s="492"/>
      <c r="I8" s="492"/>
      <c r="J8" s="492"/>
      <c r="K8" s="492"/>
      <c r="L8" s="492"/>
      <c r="M8" s="492"/>
      <c r="N8" s="492"/>
    </row>
    <row r="9" spans="2:14" ht="14.25">
      <c r="B9" s="361" t="s">
        <v>961</v>
      </c>
      <c r="C9" s="362">
        <v>125</v>
      </c>
      <c r="D9" s="362">
        <v>6237204.21</v>
      </c>
      <c r="E9" s="362">
        <f>D9/C9</f>
        <v>49897.63368</v>
      </c>
      <c r="F9" s="363">
        <v>124</v>
      </c>
      <c r="G9" s="363">
        <f>D9-M9</f>
        <v>6074366.24</v>
      </c>
      <c r="H9" s="363">
        <f>G9/F9</f>
        <v>48986.82451612903</v>
      </c>
      <c r="I9" s="363">
        <v>0</v>
      </c>
      <c r="J9" s="363">
        <v>0</v>
      </c>
      <c r="K9" s="363">
        <v>0</v>
      </c>
      <c r="L9" s="362">
        <v>1</v>
      </c>
      <c r="M9" s="362">
        <v>162837.97</v>
      </c>
      <c r="N9" s="363">
        <f>M9/L9</f>
        <v>162837.97</v>
      </c>
    </row>
    <row r="10" spans="2:14" ht="14.25">
      <c r="B10" s="361" t="s">
        <v>962</v>
      </c>
      <c r="C10" s="362">
        <v>127</v>
      </c>
      <c r="D10" s="362">
        <v>5930847.44</v>
      </c>
      <c r="E10" s="362">
        <f>D10/C10</f>
        <v>46699.58614173229</v>
      </c>
      <c r="F10" s="363">
        <v>126</v>
      </c>
      <c r="G10" s="363">
        <f aca="true" t="shared" si="0" ref="G10:G20">D10-M10</f>
        <v>5779822.65</v>
      </c>
      <c r="H10" s="363">
        <f aca="true" t="shared" si="1" ref="H10:H20">G10/F10</f>
        <v>45871.60833333334</v>
      </c>
      <c r="I10" s="363">
        <v>0</v>
      </c>
      <c r="J10" s="363">
        <v>0</v>
      </c>
      <c r="K10" s="363">
        <v>0</v>
      </c>
      <c r="L10" s="362">
        <v>1</v>
      </c>
      <c r="M10" s="362">
        <v>151024.79</v>
      </c>
      <c r="N10" s="363">
        <f aca="true" t="shared" si="2" ref="N10:N20">M10/L10</f>
        <v>151024.79</v>
      </c>
    </row>
    <row r="11" spans="2:14" ht="14.25">
      <c r="B11" s="361" t="s">
        <v>963</v>
      </c>
      <c r="C11" s="362">
        <v>125</v>
      </c>
      <c r="D11" s="362">
        <v>6141222.72</v>
      </c>
      <c r="E11" s="362">
        <f aca="true" t="shared" si="3" ref="E11:E20">D11/C11</f>
        <v>49129.78176</v>
      </c>
      <c r="F11" s="363">
        <v>124</v>
      </c>
      <c r="G11" s="363">
        <f t="shared" si="0"/>
        <v>5988063.81</v>
      </c>
      <c r="H11" s="363">
        <f t="shared" si="1"/>
        <v>48290.83717741935</v>
      </c>
      <c r="I11" s="363">
        <v>0</v>
      </c>
      <c r="J11" s="363">
        <v>0</v>
      </c>
      <c r="K11" s="363">
        <v>0</v>
      </c>
      <c r="L11" s="362">
        <v>1</v>
      </c>
      <c r="M11" s="362">
        <v>153158.91</v>
      </c>
      <c r="N11" s="363">
        <f t="shared" si="2"/>
        <v>153158.91</v>
      </c>
    </row>
    <row r="12" spans="2:14" ht="14.25">
      <c r="B12" s="361" t="s">
        <v>964</v>
      </c>
      <c r="C12" s="362">
        <v>125</v>
      </c>
      <c r="D12" s="362">
        <v>6208275.16</v>
      </c>
      <c r="E12" s="362">
        <f t="shared" si="3"/>
        <v>49666.20128</v>
      </c>
      <c r="F12" s="363">
        <v>124</v>
      </c>
      <c r="G12" s="363">
        <f t="shared" si="0"/>
        <v>6051658.96</v>
      </c>
      <c r="H12" s="363">
        <f t="shared" si="1"/>
        <v>48803.70129032258</v>
      </c>
      <c r="I12" s="363">
        <v>0</v>
      </c>
      <c r="J12" s="363">
        <v>0</v>
      </c>
      <c r="K12" s="363">
        <v>0</v>
      </c>
      <c r="L12" s="362">
        <v>1</v>
      </c>
      <c r="M12" s="362">
        <v>156616.2</v>
      </c>
      <c r="N12" s="363">
        <f t="shared" si="2"/>
        <v>156616.2</v>
      </c>
    </row>
    <row r="13" spans="2:14" ht="14.25">
      <c r="B13" s="361" t="s">
        <v>965</v>
      </c>
      <c r="C13" s="362">
        <v>121</v>
      </c>
      <c r="D13" s="362">
        <v>5934108.25</v>
      </c>
      <c r="E13" s="362">
        <f t="shared" si="3"/>
        <v>49042.21694214876</v>
      </c>
      <c r="F13" s="363">
        <v>120</v>
      </c>
      <c r="G13" s="363">
        <f t="shared" si="0"/>
        <v>5781613.25</v>
      </c>
      <c r="H13" s="363">
        <f t="shared" si="1"/>
        <v>48180.11041666667</v>
      </c>
      <c r="I13" s="363">
        <v>0</v>
      </c>
      <c r="J13" s="363">
        <v>0</v>
      </c>
      <c r="K13" s="363">
        <v>0</v>
      </c>
      <c r="L13" s="362">
        <v>1</v>
      </c>
      <c r="M13" s="362">
        <v>152495</v>
      </c>
      <c r="N13" s="363">
        <f t="shared" si="2"/>
        <v>152495</v>
      </c>
    </row>
    <row r="14" spans="2:14" ht="14.25">
      <c r="B14" s="361" t="s">
        <v>966</v>
      </c>
      <c r="C14" s="362">
        <v>119</v>
      </c>
      <c r="D14" s="362">
        <v>5707158.74</v>
      </c>
      <c r="E14" s="362">
        <f t="shared" si="3"/>
        <v>47959.317142857144</v>
      </c>
      <c r="F14" s="363">
        <v>118</v>
      </c>
      <c r="G14" s="363">
        <f t="shared" si="0"/>
        <v>5558995.01</v>
      </c>
      <c r="H14" s="363">
        <f t="shared" si="1"/>
        <v>47110.12720338983</v>
      </c>
      <c r="I14" s="363">
        <v>0</v>
      </c>
      <c r="J14" s="363">
        <v>0</v>
      </c>
      <c r="K14" s="363">
        <v>0</v>
      </c>
      <c r="L14" s="362">
        <v>1</v>
      </c>
      <c r="M14" s="362">
        <v>148163.73</v>
      </c>
      <c r="N14" s="363">
        <f t="shared" si="2"/>
        <v>148163.73</v>
      </c>
    </row>
    <row r="15" spans="2:14" ht="14.25">
      <c r="B15" s="361" t="s">
        <v>967</v>
      </c>
      <c r="C15" s="362">
        <v>118</v>
      </c>
      <c r="D15" s="362">
        <v>5711832.61</v>
      </c>
      <c r="E15" s="362">
        <f t="shared" si="3"/>
        <v>48405.36110169492</v>
      </c>
      <c r="F15" s="363">
        <v>117</v>
      </c>
      <c r="G15" s="363">
        <f t="shared" si="0"/>
        <v>5564422.17</v>
      </c>
      <c r="H15" s="363">
        <f t="shared" si="1"/>
        <v>47559.163846153846</v>
      </c>
      <c r="I15" s="363">
        <v>0</v>
      </c>
      <c r="J15" s="363">
        <v>0</v>
      </c>
      <c r="K15" s="363">
        <v>0</v>
      </c>
      <c r="L15" s="362">
        <v>1</v>
      </c>
      <c r="M15" s="362">
        <v>147410.44</v>
      </c>
      <c r="N15" s="363">
        <f t="shared" si="2"/>
        <v>147410.44</v>
      </c>
    </row>
    <row r="16" spans="2:14" ht="14.25">
      <c r="B16" s="361" t="s">
        <v>968</v>
      </c>
      <c r="C16" s="362">
        <v>118</v>
      </c>
      <c r="D16" s="362">
        <v>5557695.46</v>
      </c>
      <c r="E16" s="362">
        <f t="shared" si="3"/>
        <v>47099.11406779661</v>
      </c>
      <c r="F16" s="363">
        <v>117</v>
      </c>
      <c r="G16" s="363">
        <f t="shared" si="0"/>
        <v>5404341.75</v>
      </c>
      <c r="H16" s="363">
        <f t="shared" si="1"/>
        <v>46190.955128205125</v>
      </c>
      <c r="I16" s="363">
        <v>0</v>
      </c>
      <c r="J16" s="363">
        <v>0</v>
      </c>
      <c r="K16" s="363">
        <v>0</v>
      </c>
      <c r="L16" s="362">
        <v>1</v>
      </c>
      <c r="M16" s="362">
        <v>153353.71</v>
      </c>
      <c r="N16" s="363">
        <f t="shared" si="2"/>
        <v>153353.71</v>
      </c>
    </row>
    <row r="17" spans="2:14" ht="14.25">
      <c r="B17" s="361" t="s">
        <v>969</v>
      </c>
      <c r="C17" s="362">
        <v>117</v>
      </c>
      <c r="D17" s="362">
        <v>5683052.96</v>
      </c>
      <c r="E17" s="362">
        <f t="shared" si="3"/>
        <v>48573.102222222224</v>
      </c>
      <c r="F17" s="363">
        <v>116</v>
      </c>
      <c r="G17" s="363">
        <f t="shared" si="0"/>
        <v>5529212.2299999995</v>
      </c>
      <c r="H17" s="363">
        <f t="shared" si="1"/>
        <v>47665.62267241379</v>
      </c>
      <c r="I17" s="363">
        <v>0</v>
      </c>
      <c r="J17" s="363">
        <v>0</v>
      </c>
      <c r="K17" s="363">
        <v>0</v>
      </c>
      <c r="L17" s="362">
        <v>1</v>
      </c>
      <c r="M17" s="362">
        <v>153840.73</v>
      </c>
      <c r="N17" s="363">
        <f t="shared" si="2"/>
        <v>153840.73</v>
      </c>
    </row>
    <row r="18" spans="2:14" ht="14.25">
      <c r="B18" s="361" t="s">
        <v>970</v>
      </c>
      <c r="C18" s="362">
        <v>117</v>
      </c>
      <c r="D18" s="362">
        <v>5959551.06</v>
      </c>
      <c r="E18" s="362">
        <f t="shared" si="3"/>
        <v>50936.333846153844</v>
      </c>
      <c r="F18" s="363">
        <v>116</v>
      </c>
      <c r="G18" s="363">
        <f t="shared" si="0"/>
        <v>5794855.859999999</v>
      </c>
      <c r="H18" s="363">
        <f t="shared" si="1"/>
        <v>49955.65396551724</v>
      </c>
      <c r="I18" s="363">
        <v>0</v>
      </c>
      <c r="J18" s="363">
        <v>0</v>
      </c>
      <c r="K18" s="363">
        <v>0</v>
      </c>
      <c r="L18" s="362">
        <v>1</v>
      </c>
      <c r="M18" s="362">
        <v>164695.2</v>
      </c>
      <c r="N18" s="363">
        <f t="shared" si="2"/>
        <v>164695.2</v>
      </c>
    </row>
    <row r="19" spans="2:14" ht="14.25">
      <c r="B19" s="361" t="s">
        <v>971</v>
      </c>
      <c r="C19" s="362">
        <v>118</v>
      </c>
      <c r="D19" s="362">
        <v>6006844</v>
      </c>
      <c r="E19" s="362">
        <f t="shared" si="3"/>
        <v>50905.457627118645</v>
      </c>
      <c r="F19" s="363">
        <v>117</v>
      </c>
      <c r="G19" s="363">
        <f>D19-M19</f>
        <v>5842148.8</v>
      </c>
      <c r="H19" s="363">
        <f t="shared" si="1"/>
        <v>49932.89572649573</v>
      </c>
      <c r="I19" s="363">
        <v>0</v>
      </c>
      <c r="J19" s="363">
        <v>0</v>
      </c>
      <c r="K19" s="363">
        <v>0</v>
      </c>
      <c r="L19" s="362">
        <v>1</v>
      </c>
      <c r="M19" s="362">
        <v>164695.2</v>
      </c>
      <c r="N19" s="363">
        <f t="shared" si="2"/>
        <v>164695.2</v>
      </c>
    </row>
    <row r="20" spans="2:14" ht="14.25">
      <c r="B20" s="361" t="s">
        <v>972</v>
      </c>
      <c r="C20" s="362">
        <v>118</v>
      </c>
      <c r="D20" s="362">
        <v>6052728</v>
      </c>
      <c r="E20" s="362">
        <f t="shared" si="3"/>
        <v>51294.30508474576</v>
      </c>
      <c r="F20" s="363">
        <v>117</v>
      </c>
      <c r="G20" s="363">
        <f t="shared" si="0"/>
        <v>5888032.8</v>
      </c>
      <c r="H20" s="363">
        <f t="shared" si="1"/>
        <v>50325.066666666666</v>
      </c>
      <c r="I20" s="363">
        <v>0</v>
      </c>
      <c r="J20" s="363">
        <v>0</v>
      </c>
      <c r="K20" s="363">
        <v>0</v>
      </c>
      <c r="L20" s="362">
        <v>1</v>
      </c>
      <c r="M20" s="362">
        <v>164695.2</v>
      </c>
      <c r="N20" s="363">
        <f t="shared" si="2"/>
        <v>164695.2</v>
      </c>
    </row>
    <row r="21" spans="2:14" ht="14.25">
      <c r="B21" s="361"/>
      <c r="C21" s="362"/>
      <c r="D21" s="362"/>
      <c r="E21" s="362"/>
      <c r="F21" s="363"/>
      <c r="G21" s="363"/>
      <c r="H21" s="363"/>
      <c r="I21" s="363"/>
      <c r="J21" s="363"/>
      <c r="K21" s="363"/>
      <c r="L21" s="362"/>
      <c r="M21" s="362"/>
      <c r="N21" s="363"/>
    </row>
    <row r="22" spans="2:14" ht="15">
      <c r="B22" s="364" t="s">
        <v>735</v>
      </c>
      <c r="C22" s="362">
        <f>SUM(C9:C21)</f>
        <v>1448</v>
      </c>
      <c r="D22" s="365">
        <f aca="true" t="shared" si="4" ref="D22:M22">SUM(D9:D21)</f>
        <v>71130520.61000001</v>
      </c>
      <c r="E22" s="362">
        <f>SUM(E9:E21)</f>
        <v>589608.4108964702</v>
      </c>
      <c r="F22" s="362">
        <f t="shared" si="4"/>
        <v>1436</v>
      </c>
      <c r="G22" s="365">
        <f t="shared" si="4"/>
        <v>69257533.53</v>
      </c>
      <c r="H22" s="362">
        <f>SUM(H9:H21)</f>
        <v>578872.5669427131</v>
      </c>
      <c r="I22" s="362">
        <f t="shared" si="4"/>
        <v>0</v>
      </c>
      <c r="J22" s="362">
        <f t="shared" si="4"/>
        <v>0</v>
      </c>
      <c r="K22" s="362">
        <f t="shared" si="4"/>
        <v>0</v>
      </c>
      <c r="L22" s="362">
        <f t="shared" si="4"/>
        <v>12</v>
      </c>
      <c r="M22" s="365">
        <f t="shared" si="4"/>
        <v>1872987.0799999998</v>
      </c>
      <c r="N22" s="362">
        <f>SUM(N9:N21)</f>
        <v>1872987.0799999998</v>
      </c>
    </row>
    <row r="23" spans="2:14" ht="14.25">
      <c r="B23" s="361"/>
      <c r="C23" s="362"/>
      <c r="D23" s="362"/>
      <c r="E23" s="362"/>
      <c r="F23" s="363"/>
      <c r="G23" s="363"/>
      <c r="H23" s="363"/>
      <c r="I23" s="363"/>
      <c r="J23" s="363"/>
      <c r="K23" s="363"/>
      <c r="L23" s="362"/>
      <c r="M23" s="362"/>
      <c r="N23" s="363"/>
    </row>
    <row r="24" spans="2:14" ht="14.25">
      <c r="B24" s="364" t="s">
        <v>973</v>
      </c>
      <c r="C24" s="362">
        <f>C22/12</f>
        <v>120.66666666666667</v>
      </c>
      <c r="D24" s="362">
        <f aca="true" t="shared" si="5" ref="D24:N24">D22/12</f>
        <v>5927543.384166668</v>
      </c>
      <c r="E24" s="362">
        <f t="shared" si="5"/>
        <v>49134.034241372516</v>
      </c>
      <c r="F24" s="362">
        <f t="shared" si="5"/>
        <v>119.66666666666667</v>
      </c>
      <c r="G24" s="362">
        <f t="shared" si="5"/>
        <v>5771461.1275</v>
      </c>
      <c r="H24" s="362">
        <f t="shared" si="5"/>
        <v>48239.38057855942</v>
      </c>
      <c r="I24" s="362">
        <f t="shared" si="5"/>
        <v>0</v>
      </c>
      <c r="J24" s="362">
        <f t="shared" si="5"/>
        <v>0</v>
      </c>
      <c r="K24" s="362">
        <f t="shared" si="5"/>
        <v>0</v>
      </c>
      <c r="L24" s="362">
        <f t="shared" si="5"/>
        <v>1</v>
      </c>
      <c r="M24" s="362">
        <f t="shared" si="5"/>
        <v>156082.25666666665</v>
      </c>
      <c r="N24" s="362">
        <f t="shared" si="5"/>
        <v>156082.25666666665</v>
      </c>
    </row>
    <row r="25" spans="2:13" ht="12.75">
      <c r="B25" s="483" t="s">
        <v>1099</v>
      </c>
      <c r="C25" s="483"/>
      <c r="D25" s="483"/>
      <c r="E25" s="483"/>
      <c r="F25" s="483"/>
      <c r="G25" s="483"/>
      <c r="H25" s="483"/>
      <c r="I25" s="483"/>
      <c r="J25" s="483"/>
      <c r="K25" s="483"/>
      <c r="L25" s="483"/>
      <c r="M25" s="483"/>
    </row>
    <row r="26" spans="2:4" ht="12.75">
      <c r="B26" s="317" t="s">
        <v>974</v>
      </c>
      <c r="C26" s="317"/>
      <c r="D26" s="317"/>
    </row>
    <row r="27" spans="9:11" ht="12.75">
      <c r="I27" s="366"/>
      <c r="K27" s="366"/>
    </row>
    <row r="28" spans="10:12" ht="12.75">
      <c r="J28" s="366"/>
      <c r="K28" s="366"/>
      <c r="L28" s="366"/>
    </row>
    <row r="29" ht="12.75" customHeight="1"/>
    <row r="31" spans="2:14" ht="20.25">
      <c r="B31" s="484" t="s">
        <v>1098</v>
      </c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367"/>
    </row>
    <row r="32" spans="2:14" ht="14.25">
      <c r="B32" s="318"/>
      <c r="C32" s="319"/>
      <c r="D32" s="319"/>
      <c r="E32" s="319"/>
      <c r="F32" s="319"/>
      <c r="G32" s="368"/>
      <c r="H32" s="368"/>
      <c r="I32" s="368"/>
      <c r="J32" s="368"/>
      <c r="K32" s="368"/>
      <c r="L32" s="368"/>
      <c r="M32" s="367"/>
      <c r="N32" s="367"/>
    </row>
    <row r="33" spans="2:15" ht="15">
      <c r="B33" s="496" t="s">
        <v>321</v>
      </c>
      <c r="C33" s="497" t="s">
        <v>735</v>
      </c>
      <c r="D33" s="497"/>
      <c r="E33" s="497"/>
      <c r="F33" s="501" t="s">
        <v>956</v>
      </c>
      <c r="G33" s="501"/>
      <c r="H33" s="501"/>
      <c r="I33" s="502" t="s">
        <v>957</v>
      </c>
      <c r="J33" s="502"/>
      <c r="K33" s="502"/>
      <c r="L33" s="493" t="s">
        <v>958</v>
      </c>
      <c r="M33" s="494"/>
      <c r="N33" s="495"/>
      <c r="O33" s="369"/>
    </row>
    <row r="34" spans="2:14" ht="12.75">
      <c r="B34" s="496"/>
      <c r="C34" s="491" t="s">
        <v>959</v>
      </c>
      <c r="D34" s="491" t="s">
        <v>385</v>
      </c>
      <c r="E34" s="491" t="s">
        <v>960</v>
      </c>
      <c r="F34" s="491" t="s">
        <v>959</v>
      </c>
      <c r="G34" s="491" t="s">
        <v>385</v>
      </c>
      <c r="H34" s="491" t="s">
        <v>960</v>
      </c>
      <c r="I34" s="491" t="s">
        <v>959</v>
      </c>
      <c r="J34" s="491" t="s">
        <v>385</v>
      </c>
      <c r="K34" s="491" t="s">
        <v>960</v>
      </c>
      <c r="L34" s="491" t="s">
        <v>959</v>
      </c>
      <c r="M34" s="491" t="s">
        <v>385</v>
      </c>
      <c r="N34" s="491" t="s">
        <v>960</v>
      </c>
    </row>
    <row r="35" spans="2:14" ht="12.75">
      <c r="B35" s="496"/>
      <c r="C35" s="492"/>
      <c r="D35" s="492"/>
      <c r="E35" s="492"/>
      <c r="F35" s="492"/>
      <c r="G35" s="492"/>
      <c r="H35" s="492"/>
      <c r="I35" s="492"/>
      <c r="J35" s="492"/>
      <c r="K35" s="492"/>
      <c r="L35" s="492"/>
      <c r="M35" s="492"/>
      <c r="N35" s="492"/>
    </row>
    <row r="36" spans="2:14" ht="14.25">
      <c r="B36" s="361" t="s">
        <v>961</v>
      </c>
      <c r="C36" s="362">
        <f>F36+L36</f>
        <v>124</v>
      </c>
      <c r="D36" s="362">
        <v>6381956.42</v>
      </c>
      <c r="E36" s="362">
        <v>51467.39</v>
      </c>
      <c r="F36" s="363">
        <v>123</v>
      </c>
      <c r="G36" s="363">
        <f>D36-M36</f>
        <v>6216556.42</v>
      </c>
      <c r="H36" s="363">
        <f>G36/F36</f>
        <v>50541.10910569106</v>
      </c>
      <c r="I36" s="370"/>
      <c r="J36" s="370"/>
      <c r="K36" s="370"/>
      <c r="L36" s="362">
        <v>1</v>
      </c>
      <c r="M36" s="362">
        <v>165400</v>
      </c>
      <c r="N36" s="370">
        <f>M36/L36</f>
        <v>165400</v>
      </c>
    </row>
    <row r="37" spans="2:14" ht="14.25">
      <c r="B37" s="361" t="s">
        <v>962</v>
      </c>
      <c r="C37" s="362">
        <f>F37+L37</f>
        <v>124</v>
      </c>
      <c r="D37" s="362">
        <f>E36*C37</f>
        <v>6381956.36</v>
      </c>
      <c r="E37" s="362">
        <f aca="true" t="shared" si="6" ref="E37:E47">D37/C37</f>
        <v>51467.39</v>
      </c>
      <c r="F37" s="363">
        <v>123</v>
      </c>
      <c r="G37" s="363">
        <f>D37-M37</f>
        <v>6216556.36</v>
      </c>
      <c r="H37" s="363">
        <f aca="true" t="shared" si="7" ref="H37:H47">G37/F37</f>
        <v>50541.10861788618</v>
      </c>
      <c r="I37" s="370"/>
      <c r="J37" s="370"/>
      <c r="K37" s="370"/>
      <c r="L37" s="362">
        <v>1</v>
      </c>
      <c r="M37" s="362">
        <v>165400</v>
      </c>
      <c r="N37" s="370">
        <f aca="true" t="shared" si="8" ref="N37:N47">M37/L37</f>
        <v>165400</v>
      </c>
    </row>
    <row r="38" spans="2:14" ht="14.25">
      <c r="B38" s="361" t="s">
        <v>963</v>
      </c>
      <c r="C38" s="362">
        <f>F38+L38</f>
        <v>124</v>
      </c>
      <c r="D38" s="362">
        <f>E37*C38</f>
        <v>6381956.36</v>
      </c>
      <c r="E38" s="362">
        <f t="shared" si="6"/>
        <v>51467.39</v>
      </c>
      <c r="F38" s="363">
        <v>123</v>
      </c>
      <c r="G38" s="363">
        <f>D38-M38</f>
        <v>6216556.36</v>
      </c>
      <c r="H38" s="363">
        <f t="shared" si="7"/>
        <v>50541.10861788618</v>
      </c>
      <c r="I38" s="370"/>
      <c r="J38" s="370"/>
      <c r="K38" s="370"/>
      <c r="L38" s="362">
        <v>1</v>
      </c>
      <c r="M38" s="362">
        <v>165400</v>
      </c>
      <c r="N38" s="370">
        <f t="shared" si="8"/>
        <v>165400</v>
      </c>
    </row>
    <row r="39" spans="2:14" ht="14.25">
      <c r="B39" s="361" t="s">
        <v>964</v>
      </c>
      <c r="C39" s="362">
        <f>F39+L39</f>
        <v>119</v>
      </c>
      <c r="D39" s="362">
        <f>E38*C39</f>
        <v>6124619.41</v>
      </c>
      <c r="E39" s="362">
        <f t="shared" si="6"/>
        <v>51467.39</v>
      </c>
      <c r="F39" s="363">
        <v>118</v>
      </c>
      <c r="G39" s="363">
        <f>D39-M39</f>
        <v>5959219.41</v>
      </c>
      <c r="H39" s="363">
        <f t="shared" si="7"/>
        <v>50501.859406779666</v>
      </c>
      <c r="I39" s="370"/>
      <c r="J39" s="370"/>
      <c r="K39" s="370"/>
      <c r="L39" s="362">
        <v>1</v>
      </c>
      <c r="M39" s="362">
        <v>165400</v>
      </c>
      <c r="N39" s="370">
        <f t="shared" si="8"/>
        <v>165400</v>
      </c>
    </row>
    <row r="40" spans="2:14" ht="14.25">
      <c r="B40" s="361" t="s">
        <v>965</v>
      </c>
      <c r="C40" s="362">
        <v>119</v>
      </c>
      <c r="D40" s="362">
        <f aca="true" t="shared" si="9" ref="D40:D47">G40+M40</f>
        <v>6124619.41</v>
      </c>
      <c r="E40" s="362">
        <f t="shared" si="6"/>
        <v>51467.39</v>
      </c>
      <c r="F40" s="363">
        <v>118</v>
      </c>
      <c r="G40" s="363">
        <f aca="true" t="shared" si="10" ref="G40:G47">F40*H39</f>
        <v>5959219.41</v>
      </c>
      <c r="H40" s="363">
        <f t="shared" si="7"/>
        <v>50501.859406779666</v>
      </c>
      <c r="I40" s="370"/>
      <c r="J40" s="370"/>
      <c r="K40" s="370"/>
      <c r="L40" s="362">
        <v>1</v>
      </c>
      <c r="M40" s="362">
        <v>165400</v>
      </c>
      <c r="N40" s="370">
        <f t="shared" si="8"/>
        <v>165400</v>
      </c>
    </row>
    <row r="41" spans="2:14" ht="14.25">
      <c r="B41" s="361" t="s">
        <v>966</v>
      </c>
      <c r="C41" s="362">
        <v>119</v>
      </c>
      <c r="D41" s="362">
        <f t="shared" si="9"/>
        <v>6124619.41</v>
      </c>
      <c r="E41" s="362">
        <f t="shared" si="6"/>
        <v>51467.39</v>
      </c>
      <c r="F41" s="363">
        <v>118</v>
      </c>
      <c r="G41" s="363">
        <f t="shared" si="10"/>
        <v>5959219.41</v>
      </c>
      <c r="H41" s="363">
        <f t="shared" si="7"/>
        <v>50501.859406779666</v>
      </c>
      <c r="I41" s="370"/>
      <c r="J41" s="370"/>
      <c r="K41" s="370"/>
      <c r="L41" s="362">
        <v>1</v>
      </c>
      <c r="M41" s="362">
        <v>165400</v>
      </c>
      <c r="N41" s="370">
        <f t="shared" si="8"/>
        <v>165400</v>
      </c>
    </row>
    <row r="42" spans="2:14" ht="14.25">
      <c r="B42" s="361" t="s">
        <v>967</v>
      </c>
      <c r="C42" s="362">
        <v>119</v>
      </c>
      <c r="D42" s="362">
        <f t="shared" si="9"/>
        <v>6124619.41</v>
      </c>
      <c r="E42" s="362">
        <f t="shared" si="6"/>
        <v>51467.39</v>
      </c>
      <c r="F42" s="363">
        <v>118</v>
      </c>
      <c r="G42" s="363">
        <f t="shared" si="10"/>
        <v>5959219.41</v>
      </c>
      <c r="H42" s="363">
        <f t="shared" si="7"/>
        <v>50501.859406779666</v>
      </c>
      <c r="I42" s="370"/>
      <c r="J42" s="370"/>
      <c r="K42" s="370"/>
      <c r="L42" s="362">
        <v>1</v>
      </c>
      <c r="M42" s="362">
        <v>165400</v>
      </c>
      <c r="N42" s="370">
        <f t="shared" si="8"/>
        <v>165400</v>
      </c>
    </row>
    <row r="43" spans="2:14" ht="14.25">
      <c r="B43" s="361" t="s">
        <v>968</v>
      </c>
      <c r="C43" s="362">
        <v>119</v>
      </c>
      <c r="D43" s="362">
        <f t="shared" si="9"/>
        <v>6124619.41</v>
      </c>
      <c r="E43" s="362">
        <f t="shared" si="6"/>
        <v>51467.39</v>
      </c>
      <c r="F43" s="363">
        <v>118</v>
      </c>
      <c r="G43" s="363">
        <f t="shared" si="10"/>
        <v>5959219.41</v>
      </c>
      <c r="H43" s="363">
        <f t="shared" si="7"/>
        <v>50501.859406779666</v>
      </c>
      <c r="I43" s="370"/>
      <c r="J43" s="370"/>
      <c r="K43" s="370"/>
      <c r="L43" s="362">
        <v>1</v>
      </c>
      <c r="M43" s="362">
        <v>165400</v>
      </c>
      <c r="N43" s="370">
        <f t="shared" si="8"/>
        <v>165400</v>
      </c>
    </row>
    <row r="44" spans="2:14" ht="14.25">
      <c r="B44" s="361" t="s">
        <v>969</v>
      </c>
      <c r="C44" s="362">
        <v>119</v>
      </c>
      <c r="D44" s="362">
        <f t="shared" si="9"/>
        <v>6124619.41</v>
      </c>
      <c r="E44" s="362">
        <f t="shared" si="6"/>
        <v>51467.39</v>
      </c>
      <c r="F44" s="363">
        <v>118</v>
      </c>
      <c r="G44" s="363">
        <f t="shared" si="10"/>
        <v>5959219.41</v>
      </c>
      <c r="H44" s="363">
        <f t="shared" si="7"/>
        <v>50501.859406779666</v>
      </c>
      <c r="I44" s="370"/>
      <c r="J44" s="370"/>
      <c r="K44" s="370"/>
      <c r="L44" s="362">
        <v>1</v>
      </c>
      <c r="M44" s="362">
        <v>165400</v>
      </c>
      <c r="N44" s="370">
        <f t="shared" si="8"/>
        <v>165400</v>
      </c>
    </row>
    <row r="45" spans="2:14" ht="14.25">
      <c r="B45" s="361" t="s">
        <v>970</v>
      </c>
      <c r="C45" s="362">
        <v>119</v>
      </c>
      <c r="D45" s="362">
        <f t="shared" si="9"/>
        <v>6124619.41</v>
      </c>
      <c r="E45" s="362">
        <f t="shared" si="6"/>
        <v>51467.39</v>
      </c>
      <c r="F45" s="363">
        <v>118</v>
      </c>
      <c r="G45" s="363">
        <f t="shared" si="10"/>
        <v>5959219.41</v>
      </c>
      <c r="H45" s="363">
        <f t="shared" si="7"/>
        <v>50501.859406779666</v>
      </c>
      <c r="I45" s="370"/>
      <c r="J45" s="370"/>
      <c r="K45" s="370"/>
      <c r="L45" s="362">
        <v>1</v>
      </c>
      <c r="M45" s="362">
        <v>165400</v>
      </c>
      <c r="N45" s="370">
        <f t="shared" si="8"/>
        <v>165400</v>
      </c>
    </row>
    <row r="46" spans="2:14" ht="14.25">
      <c r="B46" s="361" t="s">
        <v>971</v>
      </c>
      <c r="C46" s="362">
        <v>119</v>
      </c>
      <c r="D46" s="362">
        <f t="shared" si="9"/>
        <v>6124619.41</v>
      </c>
      <c r="E46" s="362">
        <f t="shared" si="6"/>
        <v>51467.39</v>
      </c>
      <c r="F46" s="363">
        <v>118</v>
      </c>
      <c r="G46" s="363">
        <f t="shared" si="10"/>
        <v>5959219.41</v>
      </c>
      <c r="H46" s="363">
        <f t="shared" si="7"/>
        <v>50501.859406779666</v>
      </c>
      <c r="I46" s="370"/>
      <c r="J46" s="370"/>
      <c r="K46" s="370"/>
      <c r="L46" s="362">
        <v>1</v>
      </c>
      <c r="M46" s="362">
        <v>165400</v>
      </c>
      <c r="N46" s="370">
        <f t="shared" si="8"/>
        <v>165400</v>
      </c>
    </row>
    <row r="47" spans="2:14" ht="14.25">
      <c r="B47" s="361" t="s">
        <v>972</v>
      </c>
      <c r="C47" s="362">
        <v>119</v>
      </c>
      <c r="D47" s="362">
        <f t="shared" si="9"/>
        <v>6124619.41</v>
      </c>
      <c r="E47" s="362">
        <f t="shared" si="6"/>
        <v>51467.39</v>
      </c>
      <c r="F47" s="363">
        <v>118</v>
      </c>
      <c r="G47" s="363">
        <f t="shared" si="10"/>
        <v>5959219.41</v>
      </c>
      <c r="H47" s="363">
        <f t="shared" si="7"/>
        <v>50501.859406779666</v>
      </c>
      <c r="I47" s="370"/>
      <c r="J47" s="370"/>
      <c r="K47" s="370"/>
      <c r="L47" s="362">
        <v>1</v>
      </c>
      <c r="M47" s="362">
        <v>165400</v>
      </c>
      <c r="N47" s="370">
        <f t="shared" si="8"/>
        <v>165400</v>
      </c>
    </row>
    <row r="48" spans="2:14" ht="15">
      <c r="B48" s="364" t="s">
        <v>735</v>
      </c>
      <c r="C48" s="362">
        <f>SUM(C36:C47)</f>
        <v>1443</v>
      </c>
      <c r="D48" s="365">
        <v>74267439</v>
      </c>
      <c r="E48" s="362">
        <v>617604</v>
      </c>
      <c r="F48" s="362">
        <f aca="true" t="shared" si="11" ref="F48:N48">SUM(F36:F47)</f>
        <v>1431</v>
      </c>
      <c r="G48" s="365">
        <v>72282639</v>
      </c>
      <c r="H48" s="362">
        <v>606141</v>
      </c>
      <c r="I48" s="362">
        <f t="shared" si="11"/>
        <v>0</v>
      </c>
      <c r="J48" s="362">
        <f t="shared" si="11"/>
        <v>0</v>
      </c>
      <c r="K48" s="362">
        <f t="shared" si="11"/>
        <v>0</v>
      </c>
      <c r="L48" s="362">
        <f t="shared" si="11"/>
        <v>12</v>
      </c>
      <c r="M48" s="365">
        <f t="shared" si="11"/>
        <v>1984800</v>
      </c>
      <c r="N48" s="362">
        <f t="shared" si="11"/>
        <v>1984800</v>
      </c>
    </row>
    <row r="49" spans="2:14" ht="14.25">
      <c r="B49" s="364" t="s">
        <v>973</v>
      </c>
      <c r="C49" s="362">
        <f>C48/12</f>
        <v>120.25</v>
      </c>
      <c r="D49" s="362">
        <f aca="true" t="shared" si="12" ref="D49:N49">D48/12</f>
        <v>6188953.25</v>
      </c>
      <c r="E49" s="362">
        <f t="shared" si="12"/>
        <v>51467</v>
      </c>
      <c r="F49" s="362">
        <f t="shared" si="12"/>
        <v>119.25</v>
      </c>
      <c r="G49" s="362">
        <f t="shared" si="12"/>
        <v>6023553.25</v>
      </c>
      <c r="H49" s="362">
        <f t="shared" si="12"/>
        <v>50511.75</v>
      </c>
      <c r="I49" s="362">
        <f t="shared" si="12"/>
        <v>0</v>
      </c>
      <c r="J49" s="362">
        <f t="shared" si="12"/>
        <v>0</v>
      </c>
      <c r="K49" s="362">
        <f t="shared" si="12"/>
        <v>0</v>
      </c>
      <c r="L49" s="362">
        <f t="shared" si="12"/>
        <v>1</v>
      </c>
      <c r="M49" s="362">
        <f t="shared" si="12"/>
        <v>165400</v>
      </c>
      <c r="N49" s="362">
        <f t="shared" si="12"/>
        <v>165400</v>
      </c>
    </row>
    <row r="50" spans="2:14" ht="14.25">
      <c r="B50" s="482" t="s">
        <v>322</v>
      </c>
      <c r="C50" s="482"/>
      <c r="D50" s="482"/>
      <c r="E50" s="482"/>
      <c r="F50" s="482"/>
      <c r="G50" s="482"/>
      <c r="H50" s="482"/>
      <c r="I50" s="482"/>
      <c r="J50" s="482"/>
      <c r="K50" s="482"/>
      <c r="L50" s="482"/>
      <c r="M50" s="482"/>
      <c r="N50" s="367"/>
    </row>
    <row r="52" ht="12.75">
      <c r="L52" s="366">
        <f>G48+M48</f>
        <v>74267439</v>
      </c>
    </row>
    <row r="54" ht="12.75">
      <c r="I54" s="404"/>
    </row>
  </sheetData>
  <sheetProtection/>
  <mergeCells count="38">
    <mergeCell ref="L6:N6"/>
    <mergeCell ref="J7:J8"/>
    <mergeCell ref="E7:E8"/>
    <mergeCell ref="F7:F8"/>
    <mergeCell ref="H34:H35"/>
    <mergeCell ref="I34:I35"/>
    <mergeCell ref="F33:H33"/>
    <mergeCell ref="I33:K33"/>
    <mergeCell ref="J34:J35"/>
    <mergeCell ref="K34:K35"/>
    <mergeCell ref="B4:M4"/>
    <mergeCell ref="B6:B8"/>
    <mergeCell ref="C6:E6"/>
    <mergeCell ref="F6:H6"/>
    <mergeCell ref="I6:K6"/>
    <mergeCell ref="L7:L8"/>
    <mergeCell ref="C7:C8"/>
    <mergeCell ref="D7:D8"/>
    <mergeCell ref="G7:G8"/>
    <mergeCell ref="H7:H8"/>
    <mergeCell ref="N7:N8"/>
    <mergeCell ref="B25:M25"/>
    <mergeCell ref="B31:M31"/>
    <mergeCell ref="L33:N33"/>
    <mergeCell ref="B33:B35"/>
    <mergeCell ref="C33:E33"/>
    <mergeCell ref="C34:C35"/>
    <mergeCell ref="L34:L35"/>
    <mergeCell ref="M34:M35"/>
    <mergeCell ref="N34:N35"/>
    <mergeCell ref="K7:K8"/>
    <mergeCell ref="B50:M50"/>
    <mergeCell ref="D34:D35"/>
    <mergeCell ref="E34:E35"/>
    <mergeCell ref="F34:F35"/>
    <mergeCell ref="G34:G35"/>
    <mergeCell ref="I7:I8"/>
    <mergeCell ref="M7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4"/>
  <sheetViews>
    <sheetView zoomScale="75" zoomScaleNormal="75" zoomScalePageLayoutView="0" workbookViewId="0" topLeftCell="A1">
      <selection activeCell="G41" sqref="G41"/>
    </sheetView>
  </sheetViews>
  <sheetFormatPr defaultColWidth="9.140625" defaultRowHeight="12.75"/>
  <cols>
    <col min="1" max="2" width="9.140625" style="243" customWidth="1"/>
    <col min="3" max="3" width="10.7109375" style="243" customWidth="1"/>
    <col min="4" max="4" width="12.140625" style="243" customWidth="1"/>
    <col min="5" max="5" width="16.140625" style="243" customWidth="1"/>
    <col min="6" max="6" width="14.7109375" style="243" customWidth="1"/>
    <col min="7" max="7" width="13.140625" style="243" customWidth="1"/>
    <col min="8" max="8" width="12.140625" style="243" customWidth="1"/>
    <col min="9" max="9" width="13.28125" style="243" customWidth="1"/>
    <col min="10" max="10" width="11.8515625" style="243" customWidth="1"/>
    <col min="11" max="11" width="13.8515625" style="243" customWidth="1"/>
    <col min="12" max="12" width="12.421875" style="243" customWidth="1"/>
    <col min="13" max="13" width="12.7109375" style="243" customWidth="1"/>
    <col min="14" max="14" width="12.140625" style="243" customWidth="1"/>
    <col min="15" max="15" width="15.421875" style="243" customWidth="1"/>
    <col min="16" max="16" width="14.00390625" style="243" customWidth="1"/>
    <col min="17" max="16384" width="9.140625" style="243" customWidth="1"/>
  </cols>
  <sheetData>
    <row r="2" ht="12.75">
      <c r="O2" s="243" t="s">
        <v>372</v>
      </c>
    </row>
    <row r="4" spans="2:16" s="338" customFormat="1" ht="20.25">
      <c r="B4" s="343" t="s">
        <v>992</v>
      </c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5"/>
      <c r="P4" s="345"/>
    </row>
    <row r="5" spans="2:16" s="338" customFormat="1" ht="14.25">
      <c r="B5" s="346"/>
      <c r="C5" s="347"/>
      <c r="D5" s="347"/>
      <c r="E5" s="347"/>
      <c r="F5" s="347"/>
      <c r="G5" s="347"/>
      <c r="H5" s="346"/>
      <c r="I5" s="346"/>
      <c r="J5" s="346"/>
      <c r="K5" s="346"/>
      <c r="L5" s="346"/>
      <c r="M5" s="346"/>
      <c r="N5" s="346"/>
      <c r="O5" s="503" t="s">
        <v>865</v>
      </c>
      <c r="P5" s="503"/>
    </row>
    <row r="6" spans="2:16" s="338" customFormat="1" ht="14.25">
      <c r="B6" s="506" t="s">
        <v>314</v>
      </c>
      <c r="C6" s="507" t="s">
        <v>987</v>
      </c>
      <c r="D6" s="508"/>
      <c r="E6" s="508"/>
      <c r="F6" s="508"/>
      <c r="G6" s="508"/>
      <c r="H6" s="509"/>
      <c r="I6" s="507" t="s">
        <v>975</v>
      </c>
      <c r="J6" s="508"/>
      <c r="K6" s="508"/>
      <c r="L6" s="508"/>
      <c r="M6" s="508"/>
      <c r="N6" s="509"/>
      <c r="O6" s="504" t="s">
        <v>991</v>
      </c>
      <c r="P6" s="505"/>
    </row>
    <row r="7" spans="2:16" s="338" customFormat="1" ht="36">
      <c r="B7" s="506"/>
      <c r="C7" s="348" t="s">
        <v>976</v>
      </c>
      <c r="D7" s="348" t="s">
        <v>977</v>
      </c>
      <c r="E7" s="348" t="s">
        <v>988</v>
      </c>
      <c r="F7" s="348" t="s">
        <v>978</v>
      </c>
      <c r="G7" s="348" t="s">
        <v>979</v>
      </c>
      <c r="H7" s="349" t="s">
        <v>980</v>
      </c>
      <c r="I7" s="348" t="s">
        <v>976</v>
      </c>
      <c r="J7" s="348" t="s">
        <v>981</v>
      </c>
      <c r="K7" s="348" t="s">
        <v>982</v>
      </c>
      <c r="L7" s="348" t="s">
        <v>983</v>
      </c>
      <c r="M7" s="348" t="s">
        <v>984</v>
      </c>
      <c r="N7" s="348" t="s">
        <v>985</v>
      </c>
      <c r="O7" s="348" t="s">
        <v>989</v>
      </c>
      <c r="P7" s="348" t="s">
        <v>990</v>
      </c>
    </row>
    <row r="8" spans="2:16" s="338" customFormat="1" ht="14.25">
      <c r="B8" s="350"/>
      <c r="C8" s="351"/>
      <c r="D8" s="351"/>
      <c r="E8" s="352"/>
      <c r="F8" s="352"/>
      <c r="G8" s="352"/>
      <c r="H8" s="352"/>
      <c r="I8" s="351"/>
      <c r="J8" s="351"/>
      <c r="K8" s="352"/>
      <c r="L8" s="352"/>
      <c r="M8" s="352"/>
      <c r="N8" s="352"/>
      <c r="O8" s="353"/>
      <c r="P8" s="353"/>
    </row>
    <row r="9" spans="2:16" s="338" customFormat="1" ht="15.75">
      <c r="B9" s="353" t="s">
        <v>961</v>
      </c>
      <c r="C9" s="354"/>
      <c r="D9" s="354"/>
      <c r="E9" s="355"/>
      <c r="F9" s="355"/>
      <c r="G9" s="355"/>
      <c r="H9" s="355"/>
      <c r="I9" s="356">
        <v>1</v>
      </c>
      <c r="J9" s="356">
        <v>23734</v>
      </c>
      <c r="K9" s="357">
        <f>J9/I9</f>
        <v>23734</v>
      </c>
      <c r="L9" s="357">
        <v>31646</v>
      </c>
      <c r="M9" s="357">
        <v>23734</v>
      </c>
      <c r="N9" s="357">
        <f>M9+L9+J9</f>
        <v>79114</v>
      </c>
      <c r="O9" s="357">
        <v>3</v>
      </c>
      <c r="P9" s="357">
        <f>N9</f>
        <v>79114</v>
      </c>
    </row>
    <row r="10" spans="2:16" s="338" customFormat="1" ht="15.75">
      <c r="B10" s="353" t="s">
        <v>962</v>
      </c>
      <c r="C10" s="354"/>
      <c r="D10" s="354"/>
      <c r="E10" s="355"/>
      <c r="F10" s="355"/>
      <c r="G10" s="355"/>
      <c r="H10" s="355"/>
      <c r="I10" s="356">
        <v>1</v>
      </c>
      <c r="J10" s="356">
        <v>23734</v>
      </c>
      <c r="K10" s="357">
        <f aca="true" t="shared" si="0" ref="K10:K20">J10/I10</f>
        <v>23734</v>
      </c>
      <c r="L10" s="357">
        <v>31646</v>
      </c>
      <c r="M10" s="357">
        <v>23734</v>
      </c>
      <c r="N10" s="357">
        <f aca="true" t="shared" si="1" ref="N10:N20">M10+L10+J10</f>
        <v>79114</v>
      </c>
      <c r="O10" s="357">
        <v>3</v>
      </c>
      <c r="P10" s="357">
        <f aca="true" t="shared" si="2" ref="P10:P20">N10</f>
        <v>79114</v>
      </c>
    </row>
    <row r="11" spans="2:16" s="338" customFormat="1" ht="15.75">
      <c r="B11" s="353" t="s">
        <v>963</v>
      </c>
      <c r="C11" s="354"/>
      <c r="D11" s="354"/>
      <c r="E11" s="355"/>
      <c r="F11" s="355"/>
      <c r="G11" s="355"/>
      <c r="H11" s="355"/>
      <c r="I11" s="356">
        <v>1</v>
      </c>
      <c r="J11" s="356">
        <v>23734</v>
      </c>
      <c r="K11" s="357">
        <f t="shared" si="0"/>
        <v>23734</v>
      </c>
      <c r="L11" s="357">
        <v>31646</v>
      </c>
      <c r="M11" s="357">
        <v>23734</v>
      </c>
      <c r="N11" s="357">
        <f t="shared" si="1"/>
        <v>79114</v>
      </c>
      <c r="O11" s="357">
        <v>3</v>
      </c>
      <c r="P11" s="357">
        <f t="shared" si="2"/>
        <v>79114</v>
      </c>
    </row>
    <row r="12" spans="2:16" s="338" customFormat="1" ht="15.75">
      <c r="B12" s="353" t="s">
        <v>964</v>
      </c>
      <c r="C12" s="354"/>
      <c r="D12" s="354"/>
      <c r="E12" s="355"/>
      <c r="F12" s="355"/>
      <c r="G12" s="355"/>
      <c r="H12" s="355"/>
      <c r="I12" s="356">
        <v>1</v>
      </c>
      <c r="J12" s="356">
        <v>23734</v>
      </c>
      <c r="K12" s="357">
        <f t="shared" si="0"/>
        <v>23734</v>
      </c>
      <c r="L12" s="357">
        <v>31646</v>
      </c>
      <c r="M12" s="357">
        <v>23734</v>
      </c>
      <c r="N12" s="357">
        <f t="shared" si="1"/>
        <v>79114</v>
      </c>
      <c r="O12" s="357">
        <v>3</v>
      </c>
      <c r="P12" s="357">
        <f t="shared" si="2"/>
        <v>79114</v>
      </c>
    </row>
    <row r="13" spans="2:16" s="338" customFormat="1" ht="15.75">
      <c r="B13" s="353" t="s">
        <v>965</v>
      </c>
      <c r="C13" s="354"/>
      <c r="D13" s="354"/>
      <c r="E13" s="355"/>
      <c r="F13" s="355"/>
      <c r="G13" s="355"/>
      <c r="H13" s="355"/>
      <c r="I13" s="356">
        <v>1</v>
      </c>
      <c r="J13" s="356">
        <v>23734</v>
      </c>
      <c r="K13" s="357">
        <f t="shared" si="0"/>
        <v>23734</v>
      </c>
      <c r="L13" s="357">
        <v>31646</v>
      </c>
      <c r="M13" s="357">
        <v>23734</v>
      </c>
      <c r="N13" s="357">
        <f t="shared" si="1"/>
        <v>79114</v>
      </c>
      <c r="O13" s="357">
        <v>3</v>
      </c>
      <c r="P13" s="357">
        <f t="shared" si="2"/>
        <v>79114</v>
      </c>
    </row>
    <row r="14" spans="2:16" s="338" customFormat="1" ht="15.75">
      <c r="B14" s="353" t="s">
        <v>966</v>
      </c>
      <c r="C14" s="354"/>
      <c r="D14" s="354"/>
      <c r="E14" s="355"/>
      <c r="F14" s="355"/>
      <c r="G14" s="355"/>
      <c r="H14" s="355"/>
      <c r="I14" s="356">
        <v>1</v>
      </c>
      <c r="J14" s="356">
        <v>23734</v>
      </c>
      <c r="K14" s="357">
        <f t="shared" si="0"/>
        <v>23734</v>
      </c>
      <c r="L14" s="357">
        <v>31646</v>
      </c>
      <c r="M14" s="357">
        <v>23734</v>
      </c>
      <c r="N14" s="357">
        <f t="shared" si="1"/>
        <v>79114</v>
      </c>
      <c r="O14" s="357">
        <v>3</v>
      </c>
      <c r="P14" s="357">
        <f t="shared" si="2"/>
        <v>79114</v>
      </c>
    </row>
    <row r="15" spans="2:16" s="338" customFormat="1" ht="15.75">
      <c r="B15" s="353" t="s">
        <v>967</v>
      </c>
      <c r="C15" s="354"/>
      <c r="D15" s="354"/>
      <c r="E15" s="355"/>
      <c r="F15" s="355"/>
      <c r="G15" s="355"/>
      <c r="H15" s="355"/>
      <c r="I15" s="356">
        <v>1</v>
      </c>
      <c r="J15" s="356">
        <v>23734</v>
      </c>
      <c r="K15" s="357">
        <f t="shared" si="0"/>
        <v>23734</v>
      </c>
      <c r="L15" s="357">
        <v>31646</v>
      </c>
      <c r="M15" s="357">
        <v>23734</v>
      </c>
      <c r="N15" s="357">
        <f t="shared" si="1"/>
        <v>79114</v>
      </c>
      <c r="O15" s="357">
        <v>3</v>
      </c>
      <c r="P15" s="357">
        <f t="shared" si="2"/>
        <v>79114</v>
      </c>
    </row>
    <row r="16" spans="2:16" s="338" customFormat="1" ht="15.75">
      <c r="B16" s="353" t="s">
        <v>968</v>
      </c>
      <c r="C16" s="354"/>
      <c r="D16" s="354"/>
      <c r="E16" s="355"/>
      <c r="F16" s="355"/>
      <c r="G16" s="355"/>
      <c r="H16" s="355"/>
      <c r="I16" s="356">
        <v>1</v>
      </c>
      <c r="J16" s="356">
        <v>23734</v>
      </c>
      <c r="K16" s="357">
        <f t="shared" si="0"/>
        <v>23734</v>
      </c>
      <c r="L16" s="357">
        <v>31646</v>
      </c>
      <c r="M16" s="357">
        <v>23734</v>
      </c>
      <c r="N16" s="357">
        <f t="shared" si="1"/>
        <v>79114</v>
      </c>
      <c r="O16" s="357">
        <v>3</v>
      </c>
      <c r="P16" s="357">
        <f t="shared" si="2"/>
        <v>79114</v>
      </c>
    </row>
    <row r="17" spans="2:16" s="338" customFormat="1" ht="15.75">
      <c r="B17" s="353" t="s">
        <v>969</v>
      </c>
      <c r="C17" s="354"/>
      <c r="D17" s="354"/>
      <c r="E17" s="355"/>
      <c r="F17" s="355"/>
      <c r="G17" s="355"/>
      <c r="H17" s="355"/>
      <c r="I17" s="356">
        <v>1</v>
      </c>
      <c r="J17" s="356">
        <v>23734</v>
      </c>
      <c r="K17" s="357">
        <f t="shared" si="0"/>
        <v>23734</v>
      </c>
      <c r="L17" s="357">
        <v>31646</v>
      </c>
      <c r="M17" s="357">
        <v>23734</v>
      </c>
      <c r="N17" s="357">
        <f t="shared" si="1"/>
        <v>79114</v>
      </c>
      <c r="O17" s="357">
        <v>3</v>
      </c>
      <c r="P17" s="357">
        <f t="shared" si="2"/>
        <v>79114</v>
      </c>
    </row>
    <row r="18" spans="2:16" s="338" customFormat="1" ht="15.75">
      <c r="B18" s="353" t="s">
        <v>970</v>
      </c>
      <c r="C18" s="354"/>
      <c r="D18" s="354"/>
      <c r="E18" s="355"/>
      <c r="F18" s="355"/>
      <c r="G18" s="355"/>
      <c r="H18" s="355"/>
      <c r="I18" s="356">
        <v>1</v>
      </c>
      <c r="J18" s="356">
        <v>23734</v>
      </c>
      <c r="K18" s="357">
        <f t="shared" si="0"/>
        <v>23734</v>
      </c>
      <c r="L18" s="357">
        <v>31646</v>
      </c>
      <c r="M18" s="357">
        <v>23734</v>
      </c>
      <c r="N18" s="357">
        <f t="shared" si="1"/>
        <v>79114</v>
      </c>
      <c r="O18" s="357">
        <v>3</v>
      </c>
      <c r="P18" s="357">
        <f t="shared" si="2"/>
        <v>79114</v>
      </c>
    </row>
    <row r="19" spans="2:16" s="338" customFormat="1" ht="15.75">
      <c r="B19" s="353" t="s">
        <v>971</v>
      </c>
      <c r="C19" s="354"/>
      <c r="D19" s="354"/>
      <c r="E19" s="355"/>
      <c r="F19" s="355"/>
      <c r="G19" s="355"/>
      <c r="H19" s="355"/>
      <c r="I19" s="356">
        <v>1</v>
      </c>
      <c r="J19" s="356">
        <v>23734</v>
      </c>
      <c r="K19" s="357">
        <f t="shared" si="0"/>
        <v>23734</v>
      </c>
      <c r="L19" s="357">
        <v>31646</v>
      </c>
      <c r="M19" s="357">
        <v>23734</v>
      </c>
      <c r="N19" s="357">
        <f t="shared" si="1"/>
        <v>79114</v>
      </c>
      <c r="O19" s="357">
        <v>3</v>
      </c>
      <c r="P19" s="357">
        <f t="shared" si="2"/>
        <v>79114</v>
      </c>
    </row>
    <row r="20" spans="2:16" s="338" customFormat="1" ht="15.75">
      <c r="B20" s="353" t="s">
        <v>972</v>
      </c>
      <c r="C20" s="354"/>
      <c r="D20" s="354"/>
      <c r="E20" s="355"/>
      <c r="F20" s="355"/>
      <c r="G20" s="355"/>
      <c r="H20" s="355"/>
      <c r="I20" s="356">
        <v>1</v>
      </c>
      <c r="J20" s="356">
        <v>23734</v>
      </c>
      <c r="K20" s="357">
        <f t="shared" si="0"/>
        <v>23734</v>
      </c>
      <c r="L20" s="357">
        <v>31646</v>
      </c>
      <c r="M20" s="357">
        <v>23734</v>
      </c>
      <c r="N20" s="357">
        <f t="shared" si="1"/>
        <v>79114</v>
      </c>
      <c r="O20" s="357">
        <v>3</v>
      </c>
      <c r="P20" s="357">
        <f t="shared" si="2"/>
        <v>79114</v>
      </c>
    </row>
    <row r="21" spans="2:16" s="338" customFormat="1" ht="15.75">
      <c r="B21" s="351" t="s">
        <v>735</v>
      </c>
      <c r="C21" s="358"/>
      <c r="D21" s="358"/>
      <c r="E21" s="355"/>
      <c r="F21" s="355"/>
      <c r="G21" s="355"/>
      <c r="H21" s="355"/>
      <c r="I21" s="356">
        <f>SUM(I9:I20)</f>
        <v>12</v>
      </c>
      <c r="J21" s="356">
        <f aca="true" t="shared" si="3" ref="J21:P21">SUM(J9:J20)</f>
        <v>284808</v>
      </c>
      <c r="K21" s="356">
        <f t="shared" si="3"/>
        <v>284808</v>
      </c>
      <c r="L21" s="356">
        <f t="shared" si="3"/>
        <v>379752</v>
      </c>
      <c r="M21" s="356">
        <f t="shared" si="3"/>
        <v>284808</v>
      </c>
      <c r="N21" s="356">
        <f t="shared" si="3"/>
        <v>949368</v>
      </c>
      <c r="O21" s="356">
        <f t="shared" si="3"/>
        <v>36</v>
      </c>
      <c r="P21" s="359">
        <f t="shared" si="3"/>
        <v>949368</v>
      </c>
    </row>
    <row r="22" spans="2:16" s="338" customFormat="1" ht="15.75">
      <c r="B22" s="351" t="s">
        <v>973</v>
      </c>
      <c r="C22" s="358"/>
      <c r="D22" s="358"/>
      <c r="E22" s="355"/>
      <c r="F22" s="355"/>
      <c r="G22" s="355"/>
      <c r="H22" s="355"/>
      <c r="I22" s="356">
        <f>I21/12</f>
        <v>1</v>
      </c>
      <c r="J22" s="356">
        <f aca="true" t="shared" si="4" ref="J22:P22">J21/12</f>
        <v>23734</v>
      </c>
      <c r="K22" s="356">
        <f t="shared" si="4"/>
        <v>23734</v>
      </c>
      <c r="L22" s="356">
        <f t="shared" si="4"/>
        <v>31646</v>
      </c>
      <c r="M22" s="356">
        <f t="shared" si="4"/>
        <v>23734</v>
      </c>
      <c r="N22" s="356">
        <f t="shared" si="4"/>
        <v>79114</v>
      </c>
      <c r="O22" s="359">
        <f t="shared" si="4"/>
        <v>3</v>
      </c>
      <c r="P22" s="356">
        <f t="shared" si="4"/>
        <v>79114</v>
      </c>
    </row>
    <row r="23" spans="15:16" s="338" customFormat="1" ht="12.75">
      <c r="O23" s="360"/>
      <c r="P23" s="360"/>
    </row>
    <row r="24" spans="15:16" s="338" customFormat="1" ht="12.75">
      <c r="O24" s="360"/>
      <c r="P24" s="360"/>
    </row>
    <row r="25" spans="5:16" s="338" customFormat="1" ht="12.75">
      <c r="E25" s="338" t="s">
        <v>986</v>
      </c>
      <c r="O25" s="360"/>
      <c r="P25" s="360"/>
    </row>
    <row r="26" spans="2:16" s="338" customFormat="1" ht="20.25">
      <c r="B26" s="343" t="s">
        <v>993</v>
      </c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5"/>
      <c r="P26" s="345"/>
    </row>
    <row r="27" spans="2:16" s="338" customFormat="1" ht="14.25">
      <c r="B27" s="346"/>
      <c r="C27" s="347"/>
      <c r="D27" s="347"/>
      <c r="E27" s="347"/>
      <c r="F27" s="347"/>
      <c r="G27" s="347"/>
      <c r="H27" s="346"/>
      <c r="I27" s="346"/>
      <c r="J27" s="346"/>
      <c r="K27" s="346"/>
      <c r="L27" s="346"/>
      <c r="M27" s="346"/>
      <c r="N27" s="346"/>
      <c r="O27" s="503" t="s">
        <v>865</v>
      </c>
      <c r="P27" s="503"/>
    </row>
    <row r="28" spans="2:16" s="338" customFormat="1" ht="14.25">
      <c r="B28" s="506" t="s">
        <v>1090</v>
      </c>
      <c r="C28" s="507" t="s">
        <v>987</v>
      </c>
      <c r="D28" s="508"/>
      <c r="E28" s="508"/>
      <c r="F28" s="508"/>
      <c r="G28" s="508"/>
      <c r="H28" s="509"/>
      <c r="I28" s="507" t="s">
        <v>975</v>
      </c>
      <c r="J28" s="508"/>
      <c r="K28" s="508"/>
      <c r="L28" s="508"/>
      <c r="M28" s="508"/>
      <c r="N28" s="509"/>
      <c r="O28" s="504" t="s">
        <v>991</v>
      </c>
      <c r="P28" s="505"/>
    </row>
    <row r="29" spans="2:16" s="338" customFormat="1" ht="36">
      <c r="B29" s="506"/>
      <c r="C29" s="348" t="s">
        <v>976</v>
      </c>
      <c r="D29" s="348" t="s">
        <v>977</v>
      </c>
      <c r="E29" s="348" t="s">
        <v>988</v>
      </c>
      <c r="F29" s="348" t="s">
        <v>978</v>
      </c>
      <c r="G29" s="348" t="s">
        <v>979</v>
      </c>
      <c r="H29" s="349" t="s">
        <v>980</v>
      </c>
      <c r="I29" s="348" t="s">
        <v>976</v>
      </c>
      <c r="J29" s="348" t="s">
        <v>981</v>
      </c>
      <c r="K29" s="348" t="s">
        <v>982</v>
      </c>
      <c r="L29" s="348" t="s">
        <v>983</v>
      </c>
      <c r="M29" s="348" t="s">
        <v>984</v>
      </c>
      <c r="N29" s="348" t="s">
        <v>985</v>
      </c>
      <c r="O29" s="348" t="s">
        <v>989</v>
      </c>
      <c r="P29" s="348" t="s">
        <v>990</v>
      </c>
    </row>
    <row r="30" spans="2:16" s="338" customFormat="1" ht="14.25">
      <c r="B30" s="350"/>
      <c r="C30" s="351"/>
      <c r="D30" s="351"/>
      <c r="E30" s="352"/>
      <c r="F30" s="352"/>
      <c r="G30" s="352"/>
      <c r="H30" s="352"/>
      <c r="I30" s="351"/>
      <c r="J30" s="351"/>
      <c r="K30" s="352"/>
      <c r="L30" s="352"/>
      <c r="M30" s="352"/>
      <c r="N30" s="352"/>
      <c r="O30" s="353"/>
      <c r="P30" s="353"/>
    </row>
    <row r="31" spans="2:16" s="338" customFormat="1" ht="15.75">
      <c r="B31" s="353" t="s">
        <v>961</v>
      </c>
      <c r="C31" s="354"/>
      <c r="D31" s="354"/>
      <c r="E31" s="355"/>
      <c r="F31" s="355"/>
      <c r="G31" s="355"/>
      <c r="H31" s="355"/>
      <c r="I31" s="356">
        <v>1</v>
      </c>
      <c r="J31" s="356">
        <v>23734</v>
      </c>
      <c r="K31" s="357">
        <f>J31/I31</f>
        <v>23734</v>
      </c>
      <c r="L31" s="357">
        <v>31646</v>
      </c>
      <c r="M31" s="357">
        <v>23734</v>
      </c>
      <c r="N31" s="357">
        <f>M31+L31+J31</f>
        <v>79114</v>
      </c>
      <c r="O31" s="357">
        <v>3</v>
      </c>
      <c r="P31" s="357">
        <f>N31</f>
        <v>79114</v>
      </c>
    </row>
    <row r="32" spans="2:16" s="338" customFormat="1" ht="15.75">
      <c r="B32" s="353" t="s">
        <v>962</v>
      </c>
      <c r="C32" s="354"/>
      <c r="D32" s="354"/>
      <c r="E32" s="355"/>
      <c r="F32" s="355"/>
      <c r="G32" s="355"/>
      <c r="H32" s="355"/>
      <c r="I32" s="356">
        <v>1</v>
      </c>
      <c r="J32" s="356">
        <v>23734</v>
      </c>
      <c r="K32" s="357">
        <f aca="true" t="shared" si="5" ref="K32:K42">J32/I32</f>
        <v>23734</v>
      </c>
      <c r="L32" s="357">
        <v>31646</v>
      </c>
      <c r="M32" s="357">
        <v>23734</v>
      </c>
      <c r="N32" s="357">
        <f aca="true" t="shared" si="6" ref="N32:N42">M32+L32+J32</f>
        <v>79114</v>
      </c>
      <c r="O32" s="357">
        <v>3</v>
      </c>
      <c r="P32" s="357">
        <f aca="true" t="shared" si="7" ref="P32:P42">N32</f>
        <v>79114</v>
      </c>
    </row>
    <row r="33" spans="2:16" s="338" customFormat="1" ht="15.75">
      <c r="B33" s="353" t="s">
        <v>963</v>
      </c>
      <c r="C33" s="354"/>
      <c r="D33" s="354"/>
      <c r="E33" s="355"/>
      <c r="F33" s="355"/>
      <c r="G33" s="355"/>
      <c r="H33" s="355"/>
      <c r="I33" s="356">
        <v>1</v>
      </c>
      <c r="J33" s="356">
        <v>23734</v>
      </c>
      <c r="K33" s="357">
        <f t="shared" si="5"/>
        <v>23734</v>
      </c>
      <c r="L33" s="357">
        <v>31646</v>
      </c>
      <c r="M33" s="357">
        <v>23734</v>
      </c>
      <c r="N33" s="357">
        <f t="shared" si="6"/>
        <v>79114</v>
      </c>
      <c r="O33" s="357">
        <v>3</v>
      </c>
      <c r="P33" s="357">
        <f t="shared" si="7"/>
        <v>79114</v>
      </c>
    </row>
    <row r="34" spans="2:16" s="338" customFormat="1" ht="15.75">
      <c r="B34" s="353" t="s">
        <v>964</v>
      </c>
      <c r="C34" s="354"/>
      <c r="D34" s="354"/>
      <c r="E34" s="355"/>
      <c r="F34" s="355"/>
      <c r="G34" s="355"/>
      <c r="H34" s="355"/>
      <c r="I34" s="356">
        <v>1</v>
      </c>
      <c r="J34" s="356">
        <v>23734</v>
      </c>
      <c r="K34" s="357">
        <f t="shared" si="5"/>
        <v>23734</v>
      </c>
      <c r="L34" s="357">
        <v>31646</v>
      </c>
      <c r="M34" s="357">
        <v>23734</v>
      </c>
      <c r="N34" s="357">
        <f t="shared" si="6"/>
        <v>79114</v>
      </c>
      <c r="O34" s="357">
        <v>3</v>
      </c>
      <c r="P34" s="357">
        <f t="shared" si="7"/>
        <v>79114</v>
      </c>
    </row>
    <row r="35" spans="2:16" s="338" customFormat="1" ht="15.75">
      <c r="B35" s="353" t="s">
        <v>965</v>
      </c>
      <c r="C35" s="354"/>
      <c r="D35" s="354"/>
      <c r="E35" s="355"/>
      <c r="F35" s="355"/>
      <c r="G35" s="355"/>
      <c r="H35" s="355"/>
      <c r="I35" s="356">
        <v>1</v>
      </c>
      <c r="J35" s="356">
        <v>23734</v>
      </c>
      <c r="K35" s="357">
        <f t="shared" si="5"/>
        <v>23734</v>
      </c>
      <c r="L35" s="357">
        <v>31646</v>
      </c>
      <c r="M35" s="357">
        <v>23734</v>
      </c>
      <c r="N35" s="357">
        <f t="shared" si="6"/>
        <v>79114</v>
      </c>
      <c r="O35" s="357">
        <v>3</v>
      </c>
      <c r="P35" s="357">
        <f t="shared" si="7"/>
        <v>79114</v>
      </c>
    </row>
    <row r="36" spans="2:16" s="338" customFormat="1" ht="15.75">
      <c r="B36" s="353" t="s">
        <v>966</v>
      </c>
      <c r="C36" s="354"/>
      <c r="D36" s="354"/>
      <c r="E36" s="355"/>
      <c r="F36" s="355"/>
      <c r="G36" s="355"/>
      <c r="H36" s="355"/>
      <c r="I36" s="356">
        <v>1</v>
      </c>
      <c r="J36" s="356">
        <v>23734</v>
      </c>
      <c r="K36" s="357">
        <f t="shared" si="5"/>
        <v>23734</v>
      </c>
      <c r="L36" s="357">
        <v>31646</v>
      </c>
      <c r="M36" s="357">
        <v>23734</v>
      </c>
      <c r="N36" s="357">
        <f t="shared" si="6"/>
        <v>79114</v>
      </c>
      <c r="O36" s="357">
        <v>3</v>
      </c>
      <c r="P36" s="357">
        <f t="shared" si="7"/>
        <v>79114</v>
      </c>
    </row>
    <row r="37" spans="2:16" s="338" customFormat="1" ht="15.75">
      <c r="B37" s="353" t="s">
        <v>967</v>
      </c>
      <c r="C37" s="354"/>
      <c r="D37" s="354"/>
      <c r="E37" s="355"/>
      <c r="F37" s="355"/>
      <c r="G37" s="355"/>
      <c r="H37" s="355"/>
      <c r="I37" s="356">
        <v>1</v>
      </c>
      <c r="J37" s="356">
        <v>23734</v>
      </c>
      <c r="K37" s="357">
        <f t="shared" si="5"/>
        <v>23734</v>
      </c>
      <c r="L37" s="357">
        <v>31646</v>
      </c>
      <c r="M37" s="357">
        <v>23734</v>
      </c>
      <c r="N37" s="357">
        <f t="shared" si="6"/>
        <v>79114</v>
      </c>
      <c r="O37" s="357">
        <v>3</v>
      </c>
      <c r="P37" s="357">
        <f t="shared" si="7"/>
        <v>79114</v>
      </c>
    </row>
    <row r="38" spans="2:16" s="338" customFormat="1" ht="15.75">
      <c r="B38" s="353" t="s">
        <v>968</v>
      </c>
      <c r="C38" s="354"/>
      <c r="D38" s="354"/>
      <c r="E38" s="355"/>
      <c r="F38" s="355"/>
      <c r="G38" s="355"/>
      <c r="H38" s="355"/>
      <c r="I38" s="356">
        <v>1</v>
      </c>
      <c r="J38" s="356">
        <v>23734</v>
      </c>
      <c r="K38" s="357">
        <f t="shared" si="5"/>
        <v>23734</v>
      </c>
      <c r="L38" s="357">
        <v>31646</v>
      </c>
      <c r="M38" s="357">
        <v>23734</v>
      </c>
      <c r="N38" s="357">
        <f t="shared" si="6"/>
        <v>79114</v>
      </c>
      <c r="O38" s="357">
        <v>3</v>
      </c>
      <c r="P38" s="357">
        <f t="shared" si="7"/>
        <v>79114</v>
      </c>
    </row>
    <row r="39" spans="2:16" s="338" customFormat="1" ht="15.75">
      <c r="B39" s="353" t="s">
        <v>969</v>
      </c>
      <c r="C39" s="354"/>
      <c r="D39" s="354"/>
      <c r="E39" s="355"/>
      <c r="F39" s="355"/>
      <c r="G39" s="355"/>
      <c r="H39" s="355"/>
      <c r="I39" s="356">
        <v>1</v>
      </c>
      <c r="J39" s="356">
        <v>23734</v>
      </c>
      <c r="K39" s="357">
        <f t="shared" si="5"/>
        <v>23734</v>
      </c>
      <c r="L39" s="357">
        <v>31646</v>
      </c>
      <c r="M39" s="357">
        <v>23734</v>
      </c>
      <c r="N39" s="357">
        <f t="shared" si="6"/>
        <v>79114</v>
      </c>
      <c r="O39" s="357">
        <v>3</v>
      </c>
      <c r="P39" s="357">
        <f t="shared" si="7"/>
        <v>79114</v>
      </c>
    </row>
    <row r="40" spans="2:16" s="338" customFormat="1" ht="15.75">
      <c r="B40" s="353" t="s">
        <v>970</v>
      </c>
      <c r="C40" s="354"/>
      <c r="D40" s="354"/>
      <c r="E40" s="355"/>
      <c r="F40" s="355"/>
      <c r="G40" s="355"/>
      <c r="H40" s="355"/>
      <c r="I40" s="356">
        <v>1</v>
      </c>
      <c r="J40" s="356">
        <v>23734</v>
      </c>
      <c r="K40" s="357">
        <f t="shared" si="5"/>
        <v>23734</v>
      </c>
      <c r="L40" s="357">
        <v>31646</v>
      </c>
      <c r="M40" s="357">
        <v>23734</v>
      </c>
      <c r="N40" s="357">
        <f t="shared" si="6"/>
        <v>79114</v>
      </c>
      <c r="O40" s="357">
        <v>3</v>
      </c>
      <c r="P40" s="357">
        <f t="shared" si="7"/>
        <v>79114</v>
      </c>
    </row>
    <row r="41" spans="2:16" s="338" customFormat="1" ht="15.75">
      <c r="B41" s="353" t="s">
        <v>971</v>
      </c>
      <c r="C41" s="354"/>
      <c r="D41" s="354"/>
      <c r="E41" s="355"/>
      <c r="F41" s="355"/>
      <c r="G41" s="355"/>
      <c r="H41" s="355"/>
      <c r="I41" s="356">
        <v>1</v>
      </c>
      <c r="J41" s="356">
        <v>23734</v>
      </c>
      <c r="K41" s="357">
        <f t="shared" si="5"/>
        <v>23734</v>
      </c>
      <c r="L41" s="357">
        <v>31646</v>
      </c>
      <c r="M41" s="357">
        <v>23734</v>
      </c>
      <c r="N41" s="357">
        <f t="shared" si="6"/>
        <v>79114</v>
      </c>
      <c r="O41" s="357">
        <v>3</v>
      </c>
      <c r="P41" s="357">
        <f t="shared" si="7"/>
        <v>79114</v>
      </c>
    </row>
    <row r="42" spans="2:16" s="338" customFormat="1" ht="15.75">
      <c r="B42" s="353" t="s">
        <v>972</v>
      </c>
      <c r="C42" s="354"/>
      <c r="D42" s="354"/>
      <c r="E42" s="355"/>
      <c r="F42" s="355"/>
      <c r="G42" s="355"/>
      <c r="H42" s="355"/>
      <c r="I42" s="356">
        <v>1</v>
      </c>
      <c r="J42" s="356">
        <v>23734</v>
      </c>
      <c r="K42" s="357">
        <f t="shared" si="5"/>
        <v>23734</v>
      </c>
      <c r="L42" s="357">
        <v>31646</v>
      </c>
      <c r="M42" s="357">
        <v>23734</v>
      </c>
      <c r="N42" s="357">
        <f t="shared" si="6"/>
        <v>79114</v>
      </c>
      <c r="O42" s="357">
        <v>3</v>
      </c>
      <c r="P42" s="357">
        <f t="shared" si="7"/>
        <v>79114</v>
      </c>
    </row>
    <row r="43" spans="2:16" s="338" customFormat="1" ht="15.75">
      <c r="B43" s="351" t="s">
        <v>735</v>
      </c>
      <c r="C43" s="358"/>
      <c r="D43" s="358"/>
      <c r="E43" s="355"/>
      <c r="F43" s="355"/>
      <c r="G43" s="355"/>
      <c r="H43" s="355"/>
      <c r="I43" s="356">
        <f>SUM(I31:I42)</f>
        <v>12</v>
      </c>
      <c r="J43" s="356">
        <f aca="true" t="shared" si="8" ref="J43:P43">SUM(J31:J42)</f>
        <v>284808</v>
      </c>
      <c r="K43" s="356">
        <f t="shared" si="8"/>
        <v>284808</v>
      </c>
      <c r="L43" s="356">
        <f t="shared" si="8"/>
        <v>379752</v>
      </c>
      <c r="M43" s="356">
        <f t="shared" si="8"/>
        <v>284808</v>
      </c>
      <c r="N43" s="356">
        <f t="shared" si="8"/>
        <v>949368</v>
      </c>
      <c r="O43" s="356">
        <f t="shared" si="8"/>
        <v>36</v>
      </c>
      <c r="P43" s="359">
        <f t="shared" si="8"/>
        <v>949368</v>
      </c>
    </row>
    <row r="44" spans="2:16" s="338" customFormat="1" ht="15.75">
      <c r="B44" s="351" t="s">
        <v>973</v>
      </c>
      <c r="C44" s="358"/>
      <c r="D44" s="358"/>
      <c r="E44" s="355"/>
      <c r="F44" s="355"/>
      <c r="G44" s="355"/>
      <c r="H44" s="355"/>
      <c r="I44" s="356">
        <f>I43/12</f>
        <v>1</v>
      </c>
      <c r="J44" s="356">
        <f aca="true" t="shared" si="9" ref="J44:P44">J43/12</f>
        <v>23734</v>
      </c>
      <c r="K44" s="356">
        <f t="shared" si="9"/>
        <v>23734</v>
      </c>
      <c r="L44" s="356">
        <f t="shared" si="9"/>
        <v>31646</v>
      </c>
      <c r="M44" s="356">
        <f t="shared" si="9"/>
        <v>23734</v>
      </c>
      <c r="N44" s="356">
        <f t="shared" si="9"/>
        <v>79114</v>
      </c>
      <c r="O44" s="359">
        <f t="shared" si="9"/>
        <v>3</v>
      </c>
      <c r="P44" s="356">
        <f t="shared" si="9"/>
        <v>79114</v>
      </c>
    </row>
  </sheetData>
  <sheetProtection/>
  <mergeCells count="10">
    <mergeCell ref="O5:P5"/>
    <mergeCell ref="O27:P27"/>
    <mergeCell ref="O6:P6"/>
    <mergeCell ref="B28:B29"/>
    <mergeCell ref="C28:H28"/>
    <mergeCell ref="I28:N28"/>
    <mergeCell ref="O28:P28"/>
    <mergeCell ref="B6:B7"/>
    <mergeCell ref="C6:H6"/>
    <mergeCell ref="I6:N6"/>
  </mergeCells>
  <printOptions/>
  <pageMargins left="0.75" right="0.75" top="1" bottom="1" header="0.5" footer="0.5"/>
  <pageSetup fitToHeight="1" fitToWidth="1" horizontalDpi="600" verticalDpi="600" orientation="landscape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75"/>
  <sheetViews>
    <sheetView zoomScale="85" zoomScaleNormal="85" zoomScalePageLayoutView="0" workbookViewId="0" topLeftCell="A55">
      <selection activeCell="D63" sqref="D63"/>
    </sheetView>
  </sheetViews>
  <sheetFormatPr defaultColWidth="9.140625" defaultRowHeight="12.75"/>
  <cols>
    <col min="1" max="2" width="9.140625" style="199" customWidth="1"/>
    <col min="3" max="3" width="15.140625" style="199" customWidth="1"/>
    <col min="4" max="4" width="48.140625" style="199" customWidth="1"/>
    <col min="5" max="5" width="48.140625" style="199" hidden="1" customWidth="1"/>
    <col min="6" max="6" width="16.28125" style="199" customWidth="1"/>
    <col min="7" max="7" width="16.140625" style="199" customWidth="1"/>
    <col min="8" max="9" width="17.57421875" style="199" customWidth="1"/>
    <col min="10" max="13" width="19.00390625" style="199" customWidth="1"/>
    <col min="14" max="14" width="20.57421875" style="199" customWidth="1"/>
    <col min="15" max="16384" width="9.140625" style="199" customWidth="1"/>
  </cols>
  <sheetData>
    <row r="2" s="182" customFormat="1" ht="15"/>
    <row r="3" s="182" customFormat="1" ht="15">
      <c r="N3" s="183" t="s">
        <v>947</v>
      </c>
    </row>
    <row r="4" s="182" customFormat="1" ht="15"/>
    <row r="5" spans="3:14" s="182" customFormat="1" ht="18">
      <c r="C5" s="510" t="s">
        <v>1121</v>
      </c>
      <c r="D5" s="510"/>
      <c r="E5" s="510"/>
      <c r="F5" s="510"/>
      <c r="G5" s="510"/>
      <c r="H5" s="510"/>
      <c r="I5" s="510"/>
      <c r="J5" s="510"/>
      <c r="K5" s="510"/>
      <c r="L5" s="510"/>
      <c r="M5" s="510"/>
      <c r="N5" s="510"/>
    </row>
    <row r="6" spans="4:9" s="182" customFormat="1" ht="15" customHeight="1">
      <c r="D6" s="184"/>
      <c r="F6" s="185"/>
      <c r="G6" s="185"/>
      <c r="H6" s="185"/>
      <c r="I6" s="185"/>
    </row>
    <row r="7" s="182" customFormat="1" ht="15">
      <c r="N7" s="186" t="s">
        <v>927</v>
      </c>
    </row>
    <row r="8" spans="3:14" s="182" customFormat="1" ht="63" customHeight="1">
      <c r="C8" s="187" t="s">
        <v>909</v>
      </c>
      <c r="D8" s="188" t="s">
        <v>921</v>
      </c>
      <c r="E8" s="189"/>
      <c r="F8" s="188" t="s">
        <v>910</v>
      </c>
      <c r="G8" s="188" t="s">
        <v>911</v>
      </c>
      <c r="H8" s="188" t="s">
        <v>912</v>
      </c>
      <c r="I8" s="188" t="s">
        <v>352</v>
      </c>
      <c r="J8" s="188" t="s">
        <v>1122</v>
      </c>
      <c r="K8" s="188" t="s">
        <v>318</v>
      </c>
      <c r="L8" s="188" t="s">
        <v>319</v>
      </c>
      <c r="M8" s="188" t="s">
        <v>1123</v>
      </c>
      <c r="N8" s="188" t="s">
        <v>1124</v>
      </c>
    </row>
    <row r="9" spans="3:14" s="182" customFormat="1" ht="15">
      <c r="C9" s="190" t="s">
        <v>904</v>
      </c>
      <c r="D9" s="190" t="s">
        <v>907</v>
      </c>
      <c r="E9" s="191"/>
      <c r="F9" s="192" t="s">
        <v>908</v>
      </c>
      <c r="G9" s="192" t="s">
        <v>913</v>
      </c>
      <c r="H9" s="192" t="s">
        <v>914</v>
      </c>
      <c r="I9" s="192" t="s">
        <v>915</v>
      </c>
      <c r="J9" s="192" t="s">
        <v>916</v>
      </c>
      <c r="K9" s="192" t="s">
        <v>917</v>
      </c>
      <c r="L9" s="192" t="s">
        <v>918</v>
      </c>
      <c r="M9" s="192" t="s">
        <v>919</v>
      </c>
      <c r="N9" s="192" t="s">
        <v>920</v>
      </c>
    </row>
    <row r="10" spans="3:14" ht="24.75" customHeight="1">
      <c r="C10" s="193">
        <v>1</v>
      </c>
      <c r="D10" s="194" t="s">
        <v>995</v>
      </c>
      <c r="E10" s="195" t="e">
        <f>+VALUE(#REF!)</f>
        <v>#REF!</v>
      </c>
      <c r="F10" s="196"/>
      <c r="G10" s="196"/>
      <c r="H10" s="197"/>
      <c r="I10" s="197"/>
      <c r="J10" s="197"/>
      <c r="K10" s="198"/>
      <c r="L10" s="198"/>
      <c r="M10" s="197"/>
      <c r="N10" s="197"/>
    </row>
    <row r="11" spans="3:14" ht="24.75" customHeight="1">
      <c r="C11" s="193"/>
      <c r="D11" s="200" t="s">
        <v>905</v>
      </c>
      <c r="E11" s="195"/>
      <c r="F11" s="196"/>
      <c r="G11" s="196"/>
      <c r="H11" s="197"/>
      <c r="I11" s="197"/>
      <c r="J11" s="197"/>
      <c r="K11" s="198">
        <v>2500</v>
      </c>
      <c r="L11" s="198"/>
      <c r="M11" s="197"/>
      <c r="N11" s="197"/>
    </row>
    <row r="12" spans="3:14" ht="24.75" customHeight="1">
      <c r="C12" s="193"/>
      <c r="D12" s="200" t="s">
        <v>906</v>
      </c>
      <c r="E12" s="195"/>
      <c r="F12" s="196"/>
      <c r="G12" s="196"/>
      <c r="H12" s="197"/>
      <c r="I12" s="197"/>
      <c r="J12" s="197"/>
      <c r="K12" s="198"/>
      <c r="L12" s="198"/>
      <c r="M12" s="197"/>
      <c r="N12" s="197"/>
    </row>
    <row r="13" spans="3:14" ht="24.75" customHeight="1">
      <c r="C13" s="193"/>
      <c r="D13" s="200" t="s">
        <v>353</v>
      </c>
      <c r="E13" s="195"/>
      <c r="F13" s="196"/>
      <c r="G13" s="196"/>
      <c r="H13" s="197"/>
      <c r="I13" s="197"/>
      <c r="J13" s="197"/>
      <c r="K13" s="198"/>
      <c r="L13" s="198"/>
      <c r="M13" s="197"/>
      <c r="N13" s="197"/>
    </row>
    <row r="14" spans="3:14" ht="24.75" customHeight="1">
      <c r="C14" s="193">
        <v>2</v>
      </c>
      <c r="D14" s="194" t="s">
        <v>996</v>
      </c>
      <c r="E14" s="195" t="e">
        <f>+VALUE(#REF!)</f>
        <v>#REF!</v>
      </c>
      <c r="F14" s="196"/>
      <c r="G14" s="196"/>
      <c r="H14" s="197"/>
      <c r="I14" s="197"/>
      <c r="J14" s="197"/>
      <c r="K14" s="198">
        <v>2000</v>
      </c>
      <c r="L14" s="198"/>
      <c r="M14" s="197"/>
      <c r="N14" s="197"/>
    </row>
    <row r="15" spans="3:14" ht="24.75" customHeight="1">
      <c r="C15" s="193"/>
      <c r="D15" s="200" t="s">
        <v>905</v>
      </c>
      <c r="E15" s="195"/>
      <c r="F15" s="196"/>
      <c r="G15" s="196"/>
      <c r="H15" s="197"/>
      <c r="I15" s="197"/>
      <c r="J15" s="197"/>
      <c r="K15" s="198"/>
      <c r="L15" s="198"/>
      <c r="M15" s="197"/>
      <c r="N15" s="197"/>
    </row>
    <row r="16" spans="3:14" ht="24.75" customHeight="1">
      <c r="C16" s="193"/>
      <c r="D16" s="200" t="s">
        <v>906</v>
      </c>
      <c r="E16" s="195"/>
      <c r="F16" s="196"/>
      <c r="G16" s="196"/>
      <c r="H16" s="197"/>
      <c r="I16" s="197"/>
      <c r="J16" s="197"/>
      <c r="K16" s="198"/>
      <c r="L16" s="198"/>
      <c r="M16" s="197"/>
      <c r="N16" s="197"/>
    </row>
    <row r="17" spans="3:14" ht="24.75" customHeight="1">
      <c r="C17" s="193"/>
      <c r="D17" s="200" t="s">
        <v>353</v>
      </c>
      <c r="E17" s="195"/>
      <c r="F17" s="196"/>
      <c r="G17" s="196"/>
      <c r="H17" s="197"/>
      <c r="I17" s="197"/>
      <c r="J17" s="197"/>
      <c r="K17" s="198"/>
      <c r="L17" s="198"/>
      <c r="M17" s="197"/>
      <c r="N17" s="197"/>
    </row>
    <row r="18" spans="3:14" ht="31.5" customHeight="1">
      <c r="C18" s="193">
        <f>C14+1</f>
        <v>3</v>
      </c>
      <c r="D18" s="194" t="s">
        <v>1152</v>
      </c>
      <c r="E18" s="195" t="e">
        <f>+VALUE(#REF!)</f>
        <v>#REF!</v>
      </c>
      <c r="F18" s="196"/>
      <c r="G18" s="196"/>
      <c r="H18" s="197"/>
      <c r="I18" s="197"/>
      <c r="J18" s="197"/>
      <c r="K18" s="198">
        <v>2490</v>
      </c>
      <c r="L18" s="198"/>
      <c r="M18" s="197"/>
      <c r="N18" s="197"/>
    </row>
    <row r="19" spans="3:14" ht="24.75" customHeight="1">
      <c r="C19" s="193"/>
      <c r="D19" s="200" t="s">
        <v>905</v>
      </c>
      <c r="E19" s="195"/>
      <c r="F19" s="196"/>
      <c r="G19" s="196"/>
      <c r="H19" s="197"/>
      <c r="I19" s="197"/>
      <c r="J19" s="197"/>
      <c r="K19" s="198"/>
      <c r="L19" s="198"/>
      <c r="M19" s="197"/>
      <c r="N19" s="197"/>
    </row>
    <row r="20" spans="3:14" ht="24.75" customHeight="1">
      <c r="C20" s="193"/>
      <c r="D20" s="200" t="s">
        <v>906</v>
      </c>
      <c r="E20" s="195"/>
      <c r="F20" s="196"/>
      <c r="G20" s="196"/>
      <c r="H20" s="197"/>
      <c r="I20" s="197"/>
      <c r="J20" s="197"/>
      <c r="K20" s="198"/>
      <c r="L20" s="198"/>
      <c r="M20" s="197"/>
      <c r="N20" s="197"/>
    </row>
    <row r="21" spans="3:14" ht="24.75" customHeight="1">
      <c r="C21" s="193"/>
      <c r="D21" s="200" t="s">
        <v>353</v>
      </c>
      <c r="E21" s="195"/>
      <c r="F21" s="196"/>
      <c r="G21" s="196"/>
      <c r="H21" s="197"/>
      <c r="I21" s="197"/>
      <c r="J21" s="197"/>
      <c r="K21" s="198"/>
      <c r="L21" s="198"/>
      <c r="M21" s="197"/>
      <c r="N21" s="197"/>
    </row>
    <row r="24" spans="3:14" ht="18">
      <c r="C24" s="510" t="s">
        <v>1125</v>
      </c>
      <c r="D24" s="510"/>
      <c r="E24" s="510"/>
      <c r="F24" s="510"/>
      <c r="G24" s="510"/>
      <c r="H24" s="510"/>
      <c r="I24" s="510"/>
      <c r="J24" s="510"/>
      <c r="K24" s="510"/>
      <c r="L24" s="510"/>
      <c r="M24" s="510"/>
      <c r="N24" s="510"/>
    </row>
    <row r="25" spans="3:14" ht="15">
      <c r="C25" s="182"/>
      <c r="D25" s="184"/>
      <c r="E25" s="182"/>
      <c r="F25" s="185"/>
      <c r="G25" s="185"/>
      <c r="H25" s="185"/>
      <c r="I25" s="185"/>
      <c r="J25" s="182"/>
      <c r="K25" s="182"/>
      <c r="L25" s="182"/>
      <c r="M25" s="182"/>
      <c r="N25" s="182"/>
    </row>
    <row r="26" spans="3:14" ht="15"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6" t="s">
        <v>927</v>
      </c>
    </row>
    <row r="27" spans="3:14" ht="60">
      <c r="C27" s="187" t="s">
        <v>909</v>
      </c>
      <c r="D27" s="188" t="s">
        <v>347</v>
      </c>
      <c r="E27" s="189"/>
      <c r="F27" s="188" t="s">
        <v>349</v>
      </c>
      <c r="G27" s="188" t="s">
        <v>350</v>
      </c>
      <c r="H27" s="188" t="s">
        <v>351</v>
      </c>
      <c r="I27" s="188" t="s">
        <v>1122</v>
      </c>
      <c r="J27" s="201" t="s">
        <v>1092</v>
      </c>
      <c r="K27" s="179" t="s">
        <v>1093</v>
      </c>
      <c r="L27" s="179" t="s">
        <v>1094</v>
      </c>
      <c r="M27" s="179" t="s">
        <v>1095</v>
      </c>
      <c r="N27" s="179" t="s">
        <v>1096</v>
      </c>
    </row>
    <row r="28" spans="3:14" ht="15" customHeight="1">
      <c r="C28" s="190" t="s">
        <v>904</v>
      </c>
      <c r="D28" s="190" t="s">
        <v>907</v>
      </c>
      <c r="E28" s="191"/>
      <c r="F28" s="192" t="s">
        <v>908</v>
      </c>
      <c r="G28" s="192" t="s">
        <v>913</v>
      </c>
      <c r="H28" s="192" t="s">
        <v>914</v>
      </c>
      <c r="I28" s="192" t="s">
        <v>915</v>
      </c>
      <c r="J28" s="202"/>
      <c r="K28" s="46"/>
      <c r="L28" s="46"/>
      <c r="M28" s="46"/>
      <c r="N28" s="46"/>
    </row>
    <row r="29" spans="3:14" ht="24.75" customHeight="1">
      <c r="C29" s="193">
        <v>1</v>
      </c>
      <c r="D29" s="200" t="s">
        <v>997</v>
      </c>
      <c r="E29" s="195" t="e">
        <f>+VALUE(#REF!)</f>
        <v>#REF!</v>
      </c>
      <c r="F29" s="196"/>
      <c r="G29" s="196"/>
      <c r="H29" s="197"/>
      <c r="I29" s="197"/>
      <c r="J29" s="197"/>
      <c r="K29" s="198"/>
      <c r="L29" s="198"/>
      <c r="M29" s="197"/>
      <c r="N29" s="197"/>
    </row>
    <row r="30" spans="3:14" ht="24.75" customHeight="1">
      <c r="C30" s="193"/>
      <c r="D30" s="200" t="s">
        <v>905</v>
      </c>
      <c r="E30" s="195"/>
      <c r="F30" s="196"/>
      <c r="G30" s="196"/>
      <c r="H30" s="197"/>
      <c r="I30" s="197"/>
      <c r="J30" s="197">
        <v>1870</v>
      </c>
      <c r="K30" s="198">
        <v>0</v>
      </c>
      <c r="L30" s="198">
        <v>795</v>
      </c>
      <c r="M30" s="197">
        <v>795</v>
      </c>
      <c r="N30" s="197">
        <v>0</v>
      </c>
    </row>
    <row r="31" spans="3:14" ht="24.75" customHeight="1">
      <c r="C31" s="193"/>
      <c r="D31" s="200" t="s">
        <v>906</v>
      </c>
      <c r="E31" s="195"/>
      <c r="F31" s="196"/>
      <c r="G31" s="196"/>
      <c r="H31" s="197"/>
      <c r="I31" s="197"/>
      <c r="J31" s="197"/>
      <c r="K31" s="198"/>
      <c r="L31" s="198"/>
      <c r="M31" s="197"/>
      <c r="N31" s="197"/>
    </row>
    <row r="32" spans="3:14" ht="24.75" customHeight="1">
      <c r="C32" s="193"/>
      <c r="D32" s="200" t="s">
        <v>353</v>
      </c>
      <c r="E32" s="195"/>
      <c r="F32" s="196"/>
      <c r="G32" s="196"/>
      <c r="H32" s="197"/>
      <c r="I32" s="197"/>
      <c r="J32" s="197"/>
      <c r="K32" s="198"/>
      <c r="L32" s="198"/>
      <c r="M32" s="197"/>
      <c r="N32" s="197"/>
    </row>
    <row r="33" spans="3:14" ht="24.75" customHeight="1">
      <c r="C33" s="193">
        <v>2</v>
      </c>
      <c r="D33" s="194" t="s">
        <v>1126</v>
      </c>
      <c r="E33" s="195"/>
      <c r="F33" s="196"/>
      <c r="G33" s="196"/>
      <c r="H33" s="197"/>
      <c r="I33" s="197"/>
      <c r="J33" s="197">
        <v>918</v>
      </c>
      <c r="K33" s="198">
        <v>224</v>
      </c>
      <c r="L33" s="198">
        <v>225</v>
      </c>
      <c r="M33" s="197">
        <v>224</v>
      </c>
      <c r="N33" s="197">
        <v>225</v>
      </c>
    </row>
    <row r="34" spans="3:14" ht="24.75" customHeight="1">
      <c r="C34" s="193"/>
      <c r="D34" s="200" t="s">
        <v>905</v>
      </c>
      <c r="E34" s="195"/>
      <c r="F34" s="196"/>
      <c r="G34" s="196"/>
      <c r="H34" s="197"/>
      <c r="I34" s="197"/>
      <c r="J34" s="197"/>
      <c r="K34" s="198"/>
      <c r="L34" s="198"/>
      <c r="M34" s="197"/>
      <c r="N34" s="197"/>
    </row>
    <row r="35" spans="3:14" ht="24.75" customHeight="1">
      <c r="C35" s="193"/>
      <c r="D35" s="200" t="s">
        <v>906</v>
      </c>
      <c r="E35" s="195"/>
      <c r="F35" s="196"/>
      <c r="G35" s="196"/>
      <c r="H35" s="197"/>
      <c r="I35" s="197"/>
      <c r="J35" s="197"/>
      <c r="K35" s="198"/>
      <c r="L35" s="198"/>
      <c r="M35" s="197"/>
      <c r="N35" s="197"/>
    </row>
    <row r="36" spans="3:14" ht="24.75" customHeight="1">
      <c r="C36" s="193"/>
      <c r="D36" s="200" t="s">
        <v>353</v>
      </c>
      <c r="E36" s="195"/>
      <c r="F36" s="196"/>
      <c r="G36" s="196"/>
      <c r="H36" s="197"/>
      <c r="I36" s="197"/>
      <c r="J36" s="197"/>
      <c r="K36" s="198" t="s">
        <v>986</v>
      </c>
      <c r="L36" s="198"/>
      <c r="M36" s="197"/>
      <c r="N36" s="197"/>
    </row>
    <row r="37" spans="3:14" ht="24.75" customHeight="1">
      <c r="C37" s="193">
        <v>3</v>
      </c>
      <c r="D37" s="200" t="s">
        <v>998</v>
      </c>
      <c r="E37" s="195" t="e">
        <f>+VALUE(#REF!)</f>
        <v>#REF!</v>
      </c>
      <c r="F37" s="196"/>
      <c r="G37" s="196"/>
      <c r="H37" s="197"/>
      <c r="I37" s="197"/>
      <c r="J37" s="197"/>
      <c r="K37" s="198"/>
      <c r="L37" s="198"/>
      <c r="M37" s="197"/>
      <c r="N37" s="197"/>
    </row>
    <row r="38" spans="3:14" ht="24.75" customHeight="1">
      <c r="C38" s="193"/>
      <c r="D38" s="200" t="s">
        <v>905</v>
      </c>
      <c r="E38" s="195"/>
      <c r="F38" s="196"/>
      <c r="G38" s="196"/>
      <c r="H38" s="197"/>
      <c r="I38" s="197"/>
      <c r="J38" s="197">
        <v>1385</v>
      </c>
      <c r="K38" s="198">
        <v>345</v>
      </c>
      <c r="L38" s="198">
        <v>345</v>
      </c>
      <c r="M38" s="197">
        <v>345</v>
      </c>
      <c r="N38" s="197">
        <v>345</v>
      </c>
    </row>
    <row r="39" spans="3:14" ht="24.75" customHeight="1">
      <c r="C39" s="193"/>
      <c r="D39" s="200" t="s">
        <v>906</v>
      </c>
      <c r="E39" s="195"/>
      <c r="F39" s="196"/>
      <c r="G39" s="196"/>
      <c r="H39" s="197"/>
      <c r="I39" s="197"/>
      <c r="J39" s="197"/>
      <c r="K39" s="198"/>
      <c r="L39" s="198"/>
      <c r="M39" s="197"/>
      <c r="N39" s="197"/>
    </row>
    <row r="40" spans="3:14" ht="24.75" customHeight="1">
      <c r="C40" s="193"/>
      <c r="D40" s="200" t="s">
        <v>353</v>
      </c>
      <c r="E40" s="195"/>
      <c r="F40" s="196"/>
      <c r="G40" s="196"/>
      <c r="H40" s="197"/>
      <c r="I40" s="197"/>
      <c r="J40" s="197"/>
      <c r="K40" s="198"/>
      <c r="L40" s="198"/>
      <c r="M40" s="197"/>
      <c r="N40" s="197"/>
    </row>
    <row r="41" spans="3:14" ht="24.75" customHeight="1">
      <c r="C41" s="193">
        <v>4</v>
      </c>
      <c r="D41" s="194" t="s">
        <v>1127</v>
      </c>
      <c r="E41" s="195"/>
      <c r="F41" s="196"/>
      <c r="G41" s="196"/>
      <c r="H41" s="197"/>
      <c r="I41" s="197"/>
      <c r="J41" s="203"/>
      <c r="K41" s="203"/>
      <c r="L41" s="203"/>
      <c r="M41" s="203"/>
      <c r="N41" s="203"/>
    </row>
    <row r="42" spans="3:14" ht="24.75" customHeight="1">
      <c r="C42" s="193"/>
      <c r="D42" s="200" t="s">
        <v>905</v>
      </c>
      <c r="E42" s="195"/>
      <c r="F42" s="196"/>
      <c r="G42" s="196"/>
      <c r="H42" s="197"/>
      <c r="I42" s="197"/>
      <c r="J42" s="197">
        <v>490</v>
      </c>
      <c r="K42" s="198">
        <v>150</v>
      </c>
      <c r="L42" s="198">
        <v>120</v>
      </c>
      <c r="M42" s="197">
        <v>120</v>
      </c>
      <c r="N42" s="197">
        <v>100</v>
      </c>
    </row>
    <row r="43" spans="3:14" ht="24.75" customHeight="1">
      <c r="C43" s="193"/>
      <c r="D43" s="200" t="s">
        <v>906</v>
      </c>
      <c r="E43" s="195"/>
      <c r="F43" s="196"/>
      <c r="G43" s="196"/>
      <c r="H43" s="197"/>
      <c r="I43" s="197"/>
      <c r="J43" s="197"/>
      <c r="K43" s="198"/>
      <c r="L43" s="198"/>
      <c r="M43" s="197"/>
      <c r="N43" s="197"/>
    </row>
    <row r="44" spans="3:14" ht="24.75" customHeight="1">
      <c r="C44" s="193"/>
      <c r="D44" s="200" t="s">
        <v>353</v>
      </c>
      <c r="E44" s="195"/>
      <c r="F44" s="196"/>
      <c r="G44" s="196"/>
      <c r="H44" s="197"/>
      <c r="I44" s="197"/>
      <c r="J44" s="197"/>
      <c r="K44" s="198"/>
      <c r="L44" s="198"/>
      <c r="M44" s="197"/>
      <c r="N44" s="197"/>
    </row>
    <row r="45" spans="3:14" ht="24.75" customHeight="1">
      <c r="C45" s="193">
        <v>5</v>
      </c>
      <c r="D45" s="200" t="s">
        <v>999</v>
      </c>
      <c r="E45" s="195" t="e">
        <f>+VALUE(#REF!)</f>
        <v>#REF!</v>
      </c>
      <c r="F45" s="196"/>
      <c r="G45" s="196"/>
      <c r="H45" s="197"/>
      <c r="I45" s="197"/>
      <c r="J45" s="203"/>
      <c r="K45" s="203"/>
      <c r="L45" s="203"/>
      <c r="M45" s="203"/>
      <c r="N45" s="203"/>
    </row>
    <row r="46" spans="3:14" ht="24.75" customHeight="1">
      <c r="C46" s="193"/>
      <c r="D46" s="200" t="s">
        <v>905</v>
      </c>
      <c r="E46" s="195"/>
      <c r="F46" s="196"/>
      <c r="G46" s="196"/>
      <c r="H46" s="197"/>
      <c r="I46" s="197"/>
      <c r="J46" s="197">
        <v>495</v>
      </c>
      <c r="K46" s="198">
        <v>200</v>
      </c>
      <c r="L46" s="198">
        <v>145</v>
      </c>
      <c r="M46" s="197">
        <v>100</v>
      </c>
      <c r="N46" s="197">
        <v>50</v>
      </c>
    </row>
    <row r="47" spans="3:14" ht="24.75" customHeight="1">
      <c r="C47" s="193"/>
      <c r="D47" s="200" t="s">
        <v>906</v>
      </c>
      <c r="E47" s="195"/>
      <c r="F47" s="196"/>
      <c r="G47" s="196"/>
      <c r="H47" s="197"/>
      <c r="I47" s="197"/>
      <c r="J47" s="197"/>
      <c r="K47" s="198"/>
      <c r="L47" s="198"/>
      <c r="M47" s="197"/>
      <c r="N47" s="197"/>
    </row>
    <row r="48" spans="3:14" ht="24.75" customHeight="1">
      <c r="C48" s="193"/>
      <c r="D48" s="200" t="s">
        <v>353</v>
      </c>
      <c r="E48" s="195"/>
      <c r="F48" s="196"/>
      <c r="G48" s="196"/>
      <c r="H48" s="197"/>
      <c r="I48" s="197"/>
      <c r="J48" s="197"/>
      <c r="K48" s="198"/>
      <c r="L48" s="198"/>
      <c r="M48" s="197"/>
      <c r="N48" s="197"/>
    </row>
    <row r="49" spans="3:14" ht="24.75" customHeight="1">
      <c r="C49" s="193">
        <f>C45+1</f>
        <v>6</v>
      </c>
      <c r="D49" s="200" t="s">
        <v>1000</v>
      </c>
      <c r="E49" s="195" t="e">
        <f>+VALUE(#REF!)</f>
        <v>#REF!</v>
      </c>
      <c r="F49" s="196"/>
      <c r="G49" s="196"/>
      <c r="H49" s="197"/>
      <c r="I49" s="197"/>
      <c r="J49" s="203"/>
      <c r="K49" s="203"/>
      <c r="L49" s="203"/>
      <c r="M49" s="203"/>
      <c r="N49" s="197"/>
    </row>
    <row r="50" spans="3:14" ht="24.75" customHeight="1">
      <c r="C50" s="193"/>
      <c r="D50" s="200" t="s">
        <v>905</v>
      </c>
      <c r="E50" s="195" t="e">
        <f>+VALUE(#REF!)</f>
        <v>#REF!</v>
      </c>
      <c r="F50" s="196"/>
      <c r="G50" s="196"/>
      <c r="H50" s="197"/>
      <c r="I50" s="197"/>
      <c r="J50" s="197">
        <v>916</v>
      </c>
      <c r="K50" s="198">
        <v>400</v>
      </c>
      <c r="L50" s="198">
        <v>340</v>
      </c>
      <c r="M50" s="197">
        <v>120</v>
      </c>
      <c r="N50" s="197">
        <v>136</v>
      </c>
    </row>
    <row r="51" spans="3:14" ht="24.75" customHeight="1">
      <c r="C51" s="193"/>
      <c r="D51" s="200" t="s">
        <v>906</v>
      </c>
      <c r="E51" s="195" t="e">
        <f>+VALUE(#REF!)</f>
        <v>#REF!</v>
      </c>
      <c r="F51" s="196"/>
      <c r="G51" s="196"/>
      <c r="H51" s="197"/>
      <c r="I51" s="197"/>
      <c r="J51" s="198"/>
      <c r="K51" s="198"/>
      <c r="L51" s="198"/>
      <c r="M51" s="197"/>
      <c r="N51" s="197"/>
    </row>
    <row r="52" spans="3:14" ht="24.75" customHeight="1">
      <c r="C52" s="193"/>
      <c r="D52" s="200" t="s">
        <v>353</v>
      </c>
      <c r="E52" s="195" t="e">
        <f>+VALUE(#REF!)</f>
        <v>#REF!</v>
      </c>
      <c r="F52" s="196"/>
      <c r="G52" s="196"/>
      <c r="H52" s="197"/>
      <c r="I52" s="197"/>
      <c r="J52" s="197"/>
      <c r="K52" s="197"/>
      <c r="L52" s="197"/>
      <c r="M52" s="197"/>
      <c r="N52" s="197"/>
    </row>
    <row r="59" spans="3:14" ht="18">
      <c r="C59" s="510" t="s">
        <v>1128</v>
      </c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</row>
    <row r="60" spans="3:14" ht="15">
      <c r="C60" s="182"/>
      <c r="D60" s="184"/>
      <c r="E60" s="182"/>
      <c r="F60" s="185"/>
      <c r="G60" s="185"/>
      <c r="H60" s="185"/>
      <c r="I60" s="185"/>
      <c r="J60" s="182"/>
      <c r="K60" s="182"/>
      <c r="L60" s="182"/>
      <c r="M60" s="182"/>
      <c r="N60" s="182"/>
    </row>
    <row r="61" spans="3:14" ht="15"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6" t="s">
        <v>927</v>
      </c>
    </row>
    <row r="62" spans="3:14" ht="60">
      <c r="C62" s="187" t="s">
        <v>909</v>
      </c>
      <c r="D62" s="188" t="s">
        <v>348</v>
      </c>
      <c r="E62" s="189"/>
      <c r="F62" s="188" t="s">
        <v>349</v>
      </c>
      <c r="G62" s="188" t="s">
        <v>350</v>
      </c>
      <c r="H62" s="188" t="s">
        <v>351</v>
      </c>
      <c r="I62" s="188" t="s">
        <v>1122</v>
      </c>
      <c r="J62" s="201" t="s">
        <v>1092</v>
      </c>
      <c r="K62" s="179" t="s">
        <v>1093</v>
      </c>
      <c r="L62" s="179" t="s">
        <v>1094</v>
      </c>
      <c r="M62" s="179" t="s">
        <v>1095</v>
      </c>
      <c r="N62" s="179" t="s">
        <v>1096</v>
      </c>
    </row>
    <row r="63" spans="3:14" ht="15">
      <c r="C63" s="190" t="s">
        <v>904</v>
      </c>
      <c r="D63" s="190" t="s">
        <v>907</v>
      </c>
      <c r="E63" s="191"/>
      <c r="F63" s="192" t="s">
        <v>908</v>
      </c>
      <c r="G63" s="192" t="s">
        <v>913</v>
      </c>
      <c r="H63" s="192" t="s">
        <v>914</v>
      </c>
      <c r="I63" s="192" t="s">
        <v>915</v>
      </c>
      <c r="J63" s="192" t="s">
        <v>916</v>
      </c>
      <c r="K63" s="192" t="s">
        <v>917</v>
      </c>
      <c r="L63" s="192" t="s">
        <v>918</v>
      </c>
      <c r="M63" s="192" t="s">
        <v>919</v>
      </c>
      <c r="N63" s="192" t="s">
        <v>920</v>
      </c>
    </row>
    <row r="64" spans="3:14" ht="41.25" customHeight="1">
      <c r="C64" s="193">
        <v>1</v>
      </c>
      <c r="D64" s="200" t="s">
        <v>1151</v>
      </c>
      <c r="E64" s="195" t="e">
        <f>+VALUE(#REF!)</f>
        <v>#REF!</v>
      </c>
      <c r="F64" s="196">
        <v>2016</v>
      </c>
      <c r="G64" s="196">
        <v>2017</v>
      </c>
      <c r="H64" s="197">
        <v>14520000</v>
      </c>
      <c r="I64" s="197"/>
      <c r="J64" s="197">
        <v>14520000</v>
      </c>
      <c r="K64" s="198"/>
      <c r="L64" s="198"/>
      <c r="M64" s="197">
        <v>7260000</v>
      </c>
      <c r="N64" s="197">
        <v>7260000</v>
      </c>
    </row>
    <row r="65" spans="3:14" ht="19.5" customHeight="1">
      <c r="C65" s="193"/>
      <c r="D65" s="200" t="s">
        <v>905</v>
      </c>
      <c r="E65" s="195"/>
      <c r="F65" s="196"/>
      <c r="G65" s="196"/>
      <c r="H65" s="197"/>
      <c r="I65" s="197"/>
      <c r="J65" s="197"/>
      <c r="K65" s="198"/>
      <c r="L65" s="198"/>
      <c r="M65" s="197"/>
      <c r="N65" s="197"/>
    </row>
    <row r="66" spans="3:14" ht="19.5" customHeight="1">
      <c r="C66" s="193"/>
      <c r="D66" s="200" t="s">
        <v>906</v>
      </c>
      <c r="E66" s="195"/>
      <c r="F66" s="196"/>
      <c r="G66" s="196"/>
      <c r="H66" s="197">
        <v>14520000</v>
      </c>
      <c r="I66" s="197"/>
      <c r="J66" s="197">
        <v>14520000</v>
      </c>
      <c r="K66" s="198"/>
      <c r="L66" s="198"/>
      <c r="M66" s="197">
        <f>J66/2</f>
        <v>7260000</v>
      </c>
      <c r="N66" s="197">
        <v>7260000</v>
      </c>
    </row>
    <row r="67" spans="3:14" ht="19.5" customHeight="1">
      <c r="C67" s="193"/>
      <c r="D67" s="200" t="s">
        <v>353</v>
      </c>
      <c r="E67" s="195"/>
      <c r="F67" s="196"/>
      <c r="G67" s="196"/>
      <c r="H67" s="197"/>
      <c r="I67" s="197"/>
      <c r="J67" s="197"/>
      <c r="K67" s="198"/>
      <c r="L67" s="198"/>
      <c r="M67" s="197"/>
      <c r="N67" s="197"/>
    </row>
    <row r="68" spans="3:14" ht="19.5" customHeight="1">
      <c r="C68" s="193">
        <f>C64+1</f>
        <v>2</v>
      </c>
      <c r="D68" s="200"/>
      <c r="E68" s="195" t="e">
        <f>+VALUE(#REF!)</f>
        <v>#REF!</v>
      </c>
      <c r="F68" s="196"/>
      <c r="G68" s="196"/>
      <c r="H68" s="197"/>
      <c r="I68" s="197"/>
      <c r="J68" s="197"/>
      <c r="K68" s="198"/>
      <c r="L68" s="198"/>
      <c r="M68" s="197"/>
      <c r="N68" s="197"/>
    </row>
    <row r="69" spans="3:14" ht="19.5" customHeight="1">
      <c r="C69" s="193"/>
      <c r="D69" s="200" t="s">
        <v>905</v>
      </c>
      <c r="E69" s="195"/>
      <c r="F69" s="196"/>
      <c r="G69" s="196"/>
      <c r="H69" s="197"/>
      <c r="I69" s="197"/>
      <c r="J69" s="197"/>
      <c r="K69" s="198"/>
      <c r="L69" s="198"/>
      <c r="M69" s="197"/>
      <c r="N69" s="197"/>
    </row>
    <row r="70" spans="3:14" ht="19.5" customHeight="1">
      <c r="C70" s="193"/>
      <c r="D70" s="200" t="s">
        <v>906</v>
      </c>
      <c r="E70" s="195"/>
      <c r="F70" s="196"/>
      <c r="G70" s="196"/>
      <c r="H70" s="197"/>
      <c r="I70" s="197"/>
      <c r="J70" s="197"/>
      <c r="K70" s="198"/>
      <c r="L70" s="198"/>
      <c r="M70" s="197"/>
      <c r="N70" s="197"/>
    </row>
    <row r="71" spans="3:14" ht="19.5" customHeight="1">
      <c r="C71" s="193"/>
      <c r="D71" s="200" t="s">
        <v>353</v>
      </c>
      <c r="E71" s="195"/>
      <c r="F71" s="196"/>
      <c r="G71" s="196"/>
      <c r="H71" s="197"/>
      <c r="I71" s="197"/>
      <c r="J71" s="197"/>
      <c r="K71" s="198"/>
      <c r="L71" s="198"/>
      <c r="M71" s="197"/>
      <c r="N71" s="197"/>
    </row>
    <row r="72" spans="3:14" ht="19.5" customHeight="1">
      <c r="C72" s="193">
        <f>C68+1</f>
        <v>3</v>
      </c>
      <c r="D72" s="200"/>
      <c r="E72" s="195" t="e">
        <f>+VALUE(#REF!)</f>
        <v>#REF!</v>
      </c>
      <c r="F72" s="196"/>
      <c r="G72" s="196"/>
      <c r="H72" s="197"/>
      <c r="I72" s="197"/>
      <c r="J72" s="197"/>
      <c r="K72" s="198"/>
      <c r="L72" s="198"/>
      <c r="M72" s="197"/>
      <c r="N72" s="197"/>
    </row>
    <row r="73" spans="3:14" ht="19.5" customHeight="1">
      <c r="C73" s="193"/>
      <c r="D73" s="200" t="s">
        <v>905</v>
      </c>
      <c r="E73" s="195"/>
      <c r="F73" s="196"/>
      <c r="G73" s="196"/>
      <c r="H73" s="197"/>
      <c r="I73" s="197"/>
      <c r="J73" s="197"/>
      <c r="K73" s="198"/>
      <c r="L73" s="198"/>
      <c r="M73" s="197"/>
      <c r="N73" s="197"/>
    </row>
    <row r="74" spans="3:14" ht="19.5" customHeight="1">
      <c r="C74" s="193"/>
      <c r="D74" s="200" t="s">
        <v>906</v>
      </c>
      <c r="E74" s="195"/>
      <c r="F74" s="196"/>
      <c r="G74" s="196"/>
      <c r="H74" s="197"/>
      <c r="I74" s="197"/>
      <c r="J74" s="197"/>
      <c r="K74" s="198"/>
      <c r="L74" s="198"/>
      <c r="M74" s="197"/>
      <c r="N74" s="197"/>
    </row>
    <row r="75" spans="3:14" ht="19.5" customHeight="1">
      <c r="C75" s="193"/>
      <c r="D75" s="200" t="s">
        <v>353</v>
      </c>
      <c r="E75" s="195"/>
      <c r="F75" s="196"/>
      <c r="G75" s="196"/>
      <c r="H75" s="197"/>
      <c r="I75" s="197"/>
      <c r="J75" s="197"/>
      <c r="K75" s="198"/>
      <c r="L75" s="198"/>
      <c r="M75" s="197"/>
      <c r="N75" s="197"/>
    </row>
  </sheetData>
  <sheetProtection/>
  <mergeCells count="3">
    <mergeCell ref="C5:N5"/>
    <mergeCell ref="C24:N24"/>
    <mergeCell ref="C59:N59"/>
  </mergeCells>
  <conditionalFormatting sqref="L38:M40 L10:L21 L51:M52 L46:L63 L25:L40 L42:L44">
    <cfRule type="expression" priority="16" dxfId="0" stopIfTrue="1">
      <formula>$K$2&gt;0</formula>
    </cfRule>
  </conditionalFormatting>
  <conditionalFormatting sqref="M10:M21 M46:M63 M25:M40 M42:M44">
    <cfRule type="expression" priority="17" dxfId="0" stopIfTrue="1">
      <formula>$L$2&gt;0</formula>
    </cfRule>
  </conditionalFormatting>
  <conditionalFormatting sqref="M10:N21 M47:M48 M49:N63 N47:N52 M46:N46 M25:N40 M42:N44">
    <cfRule type="expression" priority="18" dxfId="0" stopIfTrue="1">
      <formula>$M$2&gt;0</formula>
    </cfRule>
  </conditionalFormatting>
  <conditionalFormatting sqref="N10:N21 N46:N63 N25:N40 N42:N44">
    <cfRule type="expression" priority="19" dxfId="0" stopIfTrue="1">
      <formula>$N$2&gt;0</formula>
    </cfRule>
  </conditionalFormatting>
  <conditionalFormatting sqref="L38:M40 L10:L21 L51:M52 L46:L63 L25:L40 L42:L44">
    <cfRule type="expression" priority="20" dxfId="0" stopIfTrue="1">
      <formula>#REF!&gt;0</formula>
    </cfRule>
  </conditionalFormatting>
  <conditionalFormatting sqref="L64:L75">
    <cfRule type="expression" priority="5" dxfId="0" stopIfTrue="1">
      <formula>$K$2&gt;0</formula>
    </cfRule>
  </conditionalFormatting>
  <conditionalFormatting sqref="M64:M75 N66">
    <cfRule type="expression" priority="4" dxfId="0" stopIfTrue="1">
      <formula>$L$2&gt;0</formula>
    </cfRule>
  </conditionalFormatting>
  <conditionalFormatting sqref="M64:N75">
    <cfRule type="expression" priority="3" dxfId="0" stopIfTrue="1">
      <formula>$M$2&gt;0</formula>
    </cfRule>
  </conditionalFormatting>
  <conditionalFormatting sqref="N64:N75">
    <cfRule type="expression" priority="2" dxfId="0" stopIfTrue="1">
      <formula>$N$2&gt;0</formula>
    </cfRule>
  </conditionalFormatting>
  <conditionalFormatting sqref="L64:L75">
    <cfRule type="expression" priority="1" dxfId="0" stopIfTrue="1">
      <formula>#REF!&gt;0</formula>
    </cfRule>
  </conditionalFormatting>
  <printOptions/>
  <pageMargins left="0.75" right="0.75" top="1" bottom="1" header="0.5" footer="0.5"/>
  <pageSetup fitToHeight="1" fitToWidth="1" horizontalDpi="600" verticalDpi="600" orientation="landscape" scale="32" r:id="rId1"/>
  <ignoredErrors>
    <ignoredError sqref="M66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C2:O99"/>
  <sheetViews>
    <sheetView zoomScalePageLayoutView="0" workbookViewId="0" topLeftCell="B1">
      <selection activeCell="F8" sqref="F8"/>
    </sheetView>
  </sheetViews>
  <sheetFormatPr defaultColWidth="9.140625" defaultRowHeight="12.75"/>
  <cols>
    <col min="1" max="2" width="9.140625" style="1" customWidth="1"/>
    <col min="3" max="3" width="23.57421875" style="1" customWidth="1"/>
    <col min="4" max="4" width="32.28125" style="1" customWidth="1"/>
    <col min="5" max="5" width="31.421875" style="1" customWidth="1"/>
    <col min="6" max="6" width="19.7109375" style="1" customWidth="1"/>
    <col min="7" max="7" width="18.8515625" style="1" customWidth="1"/>
    <col min="8" max="8" width="20.00390625" style="1" customWidth="1"/>
    <col min="9" max="9" width="17.00390625" style="1" customWidth="1"/>
    <col min="10" max="10" width="17.28125" style="1" customWidth="1"/>
    <col min="11" max="11" width="18.7109375" style="1" customWidth="1"/>
    <col min="12" max="16384" width="9.140625" style="1" customWidth="1"/>
  </cols>
  <sheetData>
    <row r="2" ht="15.75">
      <c r="K2" s="3"/>
    </row>
    <row r="3" ht="15.75">
      <c r="K3" s="6" t="s">
        <v>948</v>
      </c>
    </row>
    <row r="5" spans="3:15" s="19" customFormat="1" ht="15.75">
      <c r="C5" s="428" t="s">
        <v>1120</v>
      </c>
      <c r="D5" s="428"/>
      <c r="E5" s="428"/>
      <c r="F5" s="428"/>
      <c r="G5" s="428"/>
      <c r="H5" s="428"/>
      <c r="I5" s="428"/>
      <c r="J5" s="428"/>
      <c r="K5" s="428"/>
      <c r="L5" s="39"/>
      <c r="M5" s="39"/>
      <c r="N5" s="39"/>
      <c r="O5" s="39"/>
    </row>
    <row r="6" s="19" customFormat="1" ht="15"/>
    <row r="7" s="19" customFormat="1" ht="15"/>
    <row r="8" spans="3:15" s="19" customFormat="1" ht="15.75">
      <c r="C8" s="39" t="s">
        <v>771</v>
      </c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3:15" s="19" customFormat="1" ht="15.75"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</row>
    <row r="10" s="19" customFormat="1" ht="15">
      <c r="K10" s="19" t="s">
        <v>927</v>
      </c>
    </row>
    <row r="11" spans="3:15" s="19" customFormat="1" ht="31.5">
      <c r="C11" s="20" t="s">
        <v>0</v>
      </c>
      <c r="D11" s="20" t="s">
        <v>710</v>
      </c>
      <c r="E11" s="20" t="s">
        <v>952</v>
      </c>
      <c r="F11" s="524" t="s">
        <v>1</v>
      </c>
      <c r="G11" s="525"/>
      <c r="H11" s="525"/>
      <c r="I11" s="525"/>
      <c r="J11" s="525"/>
      <c r="K11" s="526"/>
      <c r="L11" s="48"/>
      <c r="M11" s="48"/>
      <c r="N11" s="48"/>
      <c r="O11" s="48"/>
    </row>
    <row r="12" spans="3:11" s="19" customFormat="1" ht="15">
      <c r="C12" s="31"/>
      <c r="D12" s="31"/>
      <c r="E12" s="31"/>
      <c r="F12" s="520" t="s">
        <v>939</v>
      </c>
      <c r="G12" s="521"/>
      <c r="H12" s="520" t="s">
        <v>902</v>
      </c>
      <c r="I12" s="521"/>
      <c r="J12" s="520" t="s">
        <v>938</v>
      </c>
      <c r="K12" s="521"/>
    </row>
    <row r="13" spans="3:11" s="19" customFormat="1" ht="15">
      <c r="C13" s="49" t="s">
        <v>2</v>
      </c>
      <c r="D13" s="530"/>
      <c r="E13" s="531"/>
      <c r="F13" s="522"/>
      <c r="G13" s="523"/>
      <c r="H13" s="522"/>
      <c r="I13" s="523"/>
      <c r="J13" s="522"/>
      <c r="K13" s="523"/>
    </row>
    <row r="14" spans="3:11" s="19" customFormat="1" ht="15">
      <c r="C14" s="514"/>
      <c r="D14" s="50"/>
      <c r="E14" s="50"/>
      <c r="F14" s="520"/>
      <c r="G14" s="521"/>
      <c r="H14" s="520"/>
      <c r="I14" s="521"/>
      <c r="J14" s="522"/>
      <c r="K14" s="523"/>
    </row>
    <row r="15" spans="3:11" s="19" customFormat="1" ht="15">
      <c r="C15" s="515"/>
      <c r="D15" s="35"/>
      <c r="E15" s="35"/>
      <c r="F15" s="520"/>
      <c r="G15" s="521"/>
      <c r="H15" s="520"/>
      <c r="I15" s="521"/>
      <c r="J15" s="522"/>
      <c r="K15" s="523"/>
    </row>
    <row r="16" spans="3:11" s="19" customFormat="1" ht="15">
      <c r="C16" s="515"/>
      <c r="D16" s="31"/>
      <c r="E16" s="31"/>
      <c r="F16" s="520"/>
      <c r="G16" s="521"/>
      <c r="H16" s="520"/>
      <c r="I16" s="521"/>
      <c r="J16" s="522"/>
      <c r="K16" s="523"/>
    </row>
    <row r="17" spans="3:11" s="19" customFormat="1" ht="15">
      <c r="C17" s="516"/>
      <c r="D17" s="31"/>
      <c r="E17" s="31"/>
      <c r="F17" s="520"/>
      <c r="G17" s="521"/>
      <c r="H17" s="520"/>
      <c r="I17" s="521"/>
      <c r="J17" s="522"/>
      <c r="K17" s="523"/>
    </row>
    <row r="18" spans="3:11" s="19" customFormat="1" ht="15">
      <c r="C18" s="517"/>
      <c r="D18" s="518"/>
      <c r="E18" s="518"/>
      <c r="F18" s="518"/>
      <c r="G18" s="518"/>
      <c r="H18" s="518"/>
      <c r="I18" s="518"/>
      <c r="J18" s="518"/>
      <c r="K18" s="519"/>
    </row>
    <row r="19" spans="3:15" s="19" customFormat="1" ht="15.75">
      <c r="C19" s="514"/>
      <c r="D19" s="432" t="s">
        <v>710</v>
      </c>
      <c r="E19" s="532" t="s">
        <v>952</v>
      </c>
      <c r="F19" s="524" t="s">
        <v>773</v>
      </c>
      <c r="G19" s="525"/>
      <c r="H19" s="526"/>
      <c r="I19" s="432" t="s">
        <v>774</v>
      </c>
      <c r="J19" s="432"/>
      <c r="K19" s="432"/>
      <c r="L19" s="48"/>
      <c r="M19" s="48"/>
      <c r="N19" s="48"/>
      <c r="O19" s="48"/>
    </row>
    <row r="20" spans="3:11" s="19" customFormat="1" ht="15">
      <c r="C20" s="516"/>
      <c r="D20" s="432"/>
      <c r="E20" s="533"/>
      <c r="F20" s="35" t="s">
        <v>939</v>
      </c>
      <c r="G20" s="35" t="s">
        <v>902</v>
      </c>
      <c r="H20" s="35" t="s">
        <v>938</v>
      </c>
      <c r="I20" s="35" t="s">
        <v>939</v>
      </c>
      <c r="J20" s="35" t="s">
        <v>902</v>
      </c>
      <c r="K20" s="35" t="s">
        <v>938</v>
      </c>
    </row>
    <row r="21" spans="3:11" s="19" customFormat="1" ht="15">
      <c r="C21" s="49" t="s">
        <v>3</v>
      </c>
      <c r="D21" s="51"/>
      <c r="E21" s="52"/>
      <c r="F21" s="53"/>
      <c r="G21" s="53"/>
      <c r="H21" s="53"/>
      <c r="I21" s="53"/>
      <c r="J21" s="53"/>
      <c r="K21" s="53"/>
    </row>
    <row r="22" spans="3:11" s="19" customFormat="1" ht="15">
      <c r="C22" s="514"/>
      <c r="D22" s="50"/>
      <c r="E22" s="50"/>
      <c r="F22" s="31"/>
      <c r="G22" s="31"/>
      <c r="H22" s="31"/>
      <c r="I22" s="31"/>
      <c r="J22" s="31"/>
      <c r="K22" s="31"/>
    </row>
    <row r="23" spans="3:11" s="19" customFormat="1" ht="15">
      <c r="C23" s="515"/>
      <c r="D23" s="31"/>
      <c r="E23" s="31"/>
      <c r="F23" s="31"/>
      <c r="G23" s="31"/>
      <c r="H23" s="31"/>
      <c r="I23" s="31"/>
      <c r="J23" s="31"/>
      <c r="K23" s="31"/>
    </row>
    <row r="24" spans="3:11" s="19" customFormat="1" ht="15">
      <c r="C24" s="515"/>
      <c r="D24" s="31"/>
      <c r="E24" s="31"/>
      <c r="F24" s="31"/>
      <c r="G24" s="31"/>
      <c r="H24" s="31"/>
      <c r="I24" s="31"/>
      <c r="J24" s="31"/>
      <c r="K24" s="31"/>
    </row>
    <row r="25" spans="3:11" s="19" customFormat="1" ht="15">
      <c r="C25" s="516"/>
      <c r="D25" s="31"/>
      <c r="E25" s="31"/>
      <c r="F25" s="31"/>
      <c r="G25" s="31"/>
      <c r="H25" s="31"/>
      <c r="I25" s="31"/>
      <c r="J25" s="31"/>
      <c r="K25" s="31"/>
    </row>
    <row r="26" spans="3:11" s="19" customFormat="1" ht="15">
      <c r="C26" s="511"/>
      <c r="D26" s="512"/>
      <c r="E26" s="512"/>
      <c r="F26" s="512"/>
      <c r="G26" s="512"/>
      <c r="H26" s="512"/>
      <c r="I26" s="512"/>
      <c r="J26" s="512"/>
      <c r="K26" s="513"/>
    </row>
    <row r="27" spans="3:15" s="19" customFormat="1" ht="15.75">
      <c r="C27" s="514"/>
      <c r="D27" s="432" t="s">
        <v>710</v>
      </c>
      <c r="E27" s="532" t="s">
        <v>952</v>
      </c>
      <c r="F27" s="524" t="s">
        <v>773</v>
      </c>
      <c r="G27" s="525"/>
      <c r="H27" s="526"/>
      <c r="I27" s="432" t="s">
        <v>774</v>
      </c>
      <c r="J27" s="432"/>
      <c r="K27" s="432"/>
      <c r="L27" s="48"/>
      <c r="M27" s="48"/>
      <c r="N27" s="48"/>
      <c r="O27" s="48"/>
    </row>
    <row r="28" spans="3:11" s="19" customFormat="1" ht="15">
      <c r="C28" s="516"/>
      <c r="D28" s="432"/>
      <c r="E28" s="533"/>
      <c r="F28" s="35" t="s">
        <v>939</v>
      </c>
      <c r="G28" s="35" t="s">
        <v>902</v>
      </c>
      <c r="H28" s="35" t="s">
        <v>938</v>
      </c>
      <c r="I28" s="35" t="s">
        <v>939</v>
      </c>
      <c r="J28" s="35" t="s">
        <v>902</v>
      </c>
      <c r="K28" s="35" t="s">
        <v>938</v>
      </c>
    </row>
    <row r="29" spans="3:11" s="19" customFormat="1" ht="15">
      <c r="C29" s="49" t="s">
        <v>4</v>
      </c>
      <c r="D29" s="51"/>
      <c r="E29" s="52"/>
      <c r="F29" s="53"/>
      <c r="G29" s="53"/>
      <c r="H29" s="53"/>
      <c r="I29" s="53"/>
      <c r="J29" s="53"/>
      <c r="K29" s="53"/>
    </row>
    <row r="30" spans="3:11" s="19" customFormat="1" ht="15">
      <c r="C30" s="527"/>
      <c r="D30" s="54"/>
      <c r="E30" s="55"/>
      <c r="F30" s="54"/>
      <c r="G30" s="54"/>
      <c r="H30" s="54"/>
      <c r="I30" s="54"/>
      <c r="J30" s="54"/>
      <c r="K30" s="54"/>
    </row>
    <row r="31" spans="3:11" s="19" customFormat="1" ht="15">
      <c r="C31" s="528"/>
      <c r="D31" s="50"/>
      <c r="E31" s="50"/>
      <c r="F31" s="31"/>
      <c r="G31" s="31"/>
      <c r="H31" s="31"/>
      <c r="I31" s="31"/>
      <c r="J31" s="31"/>
      <c r="K31" s="31"/>
    </row>
    <row r="32" spans="3:11" s="19" customFormat="1" ht="15">
      <c r="C32" s="528"/>
      <c r="D32" s="50"/>
      <c r="E32" s="50"/>
      <c r="F32" s="31"/>
      <c r="G32" s="31"/>
      <c r="H32" s="31"/>
      <c r="I32" s="31"/>
      <c r="J32" s="31"/>
      <c r="K32" s="31"/>
    </row>
    <row r="33" spans="3:11" s="19" customFormat="1" ht="15">
      <c r="C33" s="528"/>
      <c r="D33" s="50"/>
      <c r="E33" s="50"/>
      <c r="F33" s="31"/>
      <c r="G33" s="31"/>
      <c r="H33" s="31"/>
      <c r="I33" s="31"/>
      <c r="J33" s="31"/>
      <c r="K33" s="31"/>
    </row>
    <row r="34" spans="3:11" s="19" customFormat="1" ht="15">
      <c r="C34" s="529"/>
      <c r="D34" s="50"/>
      <c r="E34" s="50"/>
      <c r="F34" s="31"/>
      <c r="G34" s="31"/>
      <c r="H34" s="31"/>
      <c r="I34" s="31"/>
      <c r="J34" s="31"/>
      <c r="K34" s="31"/>
    </row>
    <row r="35" spans="3:11" s="19" customFormat="1" ht="15">
      <c r="C35" s="511"/>
      <c r="D35" s="512"/>
      <c r="E35" s="512"/>
      <c r="F35" s="512"/>
      <c r="G35" s="512"/>
      <c r="H35" s="512"/>
      <c r="I35" s="512"/>
      <c r="J35" s="512"/>
      <c r="K35" s="513"/>
    </row>
    <row r="36" spans="3:15" s="19" customFormat="1" ht="15.75">
      <c r="C36" s="514"/>
      <c r="D36" s="432" t="s">
        <v>710</v>
      </c>
      <c r="E36" s="532" t="s">
        <v>952</v>
      </c>
      <c r="F36" s="524" t="s">
        <v>773</v>
      </c>
      <c r="G36" s="525"/>
      <c r="H36" s="526"/>
      <c r="I36" s="432" t="s">
        <v>774</v>
      </c>
      <c r="J36" s="432"/>
      <c r="K36" s="432"/>
      <c r="L36" s="48"/>
      <c r="M36" s="48"/>
      <c r="N36" s="48"/>
      <c r="O36" s="48"/>
    </row>
    <row r="37" spans="3:11" s="19" customFormat="1" ht="15">
      <c r="C37" s="516"/>
      <c r="D37" s="432"/>
      <c r="E37" s="533"/>
      <c r="F37" s="35" t="s">
        <v>939</v>
      </c>
      <c r="G37" s="35" t="s">
        <v>902</v>
      </c>
      <c r="H37" s="35" t="s">
        <v>938</v>
      </c>
      <c r="I37" s="35" t="s">
        <v>939</v>
      </c>
      <c r="J37" s="35" t="s">
        <v>902</v>
      </c>
      <c r="K37" s="35" t="s">
        <v>938</v>
      </c>
    </row>
    <row r="38" spans="3:11" s="19" customFormat="1" ht="15">
      <c r="C38" s="49" t="s">
        <v>5</v>
      </c>
      <c r="D38" s="51"/>
      <c r="E38" s="52"/>
      <c r="F38" s="53"/>
      <c r="G38" s="53"/>
      <c r="H38" s="53"/>
      <c r="I38" s="53"/>
      <c r="J38" s="53"/>
      <c r="K38" s="53"/>
    </row>
    <row r="39" spans="3:11" s="19" customFormat="1" ht="15">
      <c r="C39" s="527"/>
      <c r="D39" s="54"/>
      <c r="E39" s="55"/>
      <c r="F39" s="54"/>
      <c r="G39" s="54"/>
      <c r="H39" s="54"/>
      <c r="I39" s="54"/>
      <c r="J39" s="54"/>
      <c r="K39" s="54"/>
    </row>
    <row r="40" spans="3:11" s="19" customFormat="1" ht="15">
      <c r="C40" s="528"/>
      <c r="D40" s="50"/>
      <c r="E40" s="50"/>
      <c r="F40" s="31"/>
      <c r="G40" s="31"/>
      <c r="H40" s="31"/>
      <c r="I40" s="31"/>
      <c r="J40" s="31"/>
      <c r="K40" s="31"/>
    </row>
    <row r="41" spans="3:11" s="19" customFormat="1" ht="15">
      <c r="C41" s="528"/>
      <c r="D41" s="50"/>
      <c r="E41" s="50"/>
      <c r="F41" s="31"/>
      <c r="G41" s="31"/>
      <c r="H41" s="31"/>
      <c r="I41" s="31"/>
      <c r="J41" s="31"/>
      <c r="K41" s="31"/>
    </row>
    <row r="42" spans="3:11" s="19" customFormat="1" ht="15">
      <c r="C42" s="528"/>
      <c r="D42" s="50"/>
      <c r="E42" s="50"/>
      <c r="F42" s="31"/>
      <c r="G42" s="31"/>
      <c r="H42" s="31"/>
      <c r="I42" s="31"/>
      <c r="J42" s="31"/>
      <c r="K42" s="31"/>
    </row>
    <row r="43" spans="3:11" s="19" customFormat="1" ht="15">
      <c r="C43" s="529"/>
      <c r="D43" s="50"/>
      <c r="E43" s="50"/>
      <c r="F43" s="31"/>
      <c r="G43" s="31"/>
      <c r="H43" s="31"/>
      <c r="I43" s="31"/>
      <c r="J43" s="31"/>
      <c r="K43" s="31"/>
    </row>
    <row r="44" spans="3:11" s="19" customFormat="1" ht="15">
      <c r="C44" s="511"/>
      <c r="D44" s="512"/>
      <c r="E44" s="512"/>
      <c r="F44" s="512"/>
      <c r="G44" s="512"/>
      <c r="H44" s="512"/>
      <c r="I44" s="512"/>
      <c r="J44" s="512"/>
      <c r="K44" s="513"/>
    </row>
    <row r="45" spans="3:15" s="19" customFormat="1" ht="15.75">
      <c r="C45" s="514"/>
      <c r="D45" s="432" t="s">
        <v>710</v>
      </c>
      <c r="E45" s="532" t="s">
        <v>952</v>
      </c>
      <c r="F45" s="524" t="s">
        <v>773</v>
      </c>
      <c r="G45" s="525"/>
      <c r="H45" s="526"/>
      <c r="I45" s="432" t="s">
        <v>774</v>
      </c>
      <c r="J45" s="432"/>
      <c r="K45" s="432"/>
      <c r="L45" s="48"/>
      <c r="M45" s="48"/>
      <c r="N45" s="48"/>
      <c r="O45" s="48"/>
    </row>
    <row r="46" spans="3:11" s="19" customFormat="1" ht="15">
      <c r="C46" s="516"/>
      <c r="D46" s="432"/>
      <c r="E46" s="533"/>
      <c r="F46" s="35" t="s">
        <v>939</v>
      </c>
      <c r="G46" s="35" t="s">
        <v>902</v>
      </c>
      <c r="H46" s="35" t="s">
        <v>938</v>
      </c>
      <c r="I46" s="35" t="s">
        <v>939</v>
      </c>
      <c r="J46" s="35" t="s">
        <v>902</v>
      </c>
      <c r="K46" s="35" t="s">
        <v>938</v>
      </c>
    </row>
    <row r="47" spans="3:11" s="19" customFormat="1" ht="15">
      <c r="C47" s="49" t="s">
        <v>2</v>
      </c>
      <c r="D47" s="51"/>
      <c r="E47" s="52"/>
      <c r="F47" s="53"/>
      <c r="G47" s="53"/>
      <c r="H47" s="53"/>
      <c r="I47" s="53"/>
      <c r="J47" s="53"/>
      <c r="K47" s="53"/>
    </row>
    <row r="48" spans="3:11" s="19" customFormat="1" ht="15">
      <c r="C48" s="527"/>
      <c r="D48" s="54"/>
      <c r="E48" s="54"/>
      <c r="F48" s="54"/>
      <c r="G48" s="54"/>
      <c r="H48" s="54"/>
      <c r="I48" s="54"/>
      <c r="J48" s="54"/>
      <c r="K48" s="54"/>
    </row>
    <row r="49" spans="3:11" s="19" customFormat="1" ht="15">
      <c r="C49" s="528"/>
      <c r="D49" s="50"/>
      <c r="E49" s="50"/>
      <c r="F49" s="31"/>
      <c r="G49" s="31"/>
      <c r="H49" s="31"/>
      <c r="I49" s="31"/>
      <c r="J49" s="31"/>
      <c r="K49" s="31"/>
    </row>
    <row r="50" spans="3:11" s="19" customFormat="1" ht="15">
      <c r="C50" s="528"/>
      <c r="D50" s="50"/>
      <c r="E50" s="50"/>
      <c r="F50" s="31"/>
      <c r="G50" s="31"/>
      <c r="H50" s="31"/>
      <c r="I50" s="31"/>
      <c r="J50" s="31"/>
      <c r="K50" s="31"/>
    </row>
    <row r="51" spans="3:11" s="19" customFormat="1" ht="15">
      <c r="C51" s="528"/>
      <c r="D51" s="50"/>
      <c r="E51" s="50"/>
      <c r="F51" s="31"/>
      <c r="G51" s="31"/>
      <c r="H51" s="31"/>
      <c r="I51" s="31"/>
      <c r="J51" s="31"/>
      <c r="K51" s="31"/>
    </row>
    <row r="52" spans="3:11" s="19" customFormat="1" ht="15">
      <c r="C52" s="529"/>
      <c r="D52" s="50"/>
      <c r="E52" s="50"/>
      <c r="F52" s="31"/>
      <c r="G52" s="31"/>
      <c r="H52" s="31"/>
      <c r="I52" s="31"/>
      <c r="J52" s="31"/>
      <c r="K52" s="31"/>
    </row>
    <row r="53" s="19" customFormat="1" ht="15"/>
    <row r="54" s="19" customFormat="1" ht="15"/>
    <row r="55" spans="3:11" s="19" customFormat="1" ht="15.75">
      <c r="C55" s="39" t="s">
        <v>772</v>
      </c>
      <c r="D55" s="39"/>
      <c r="E55" s="39"/>
      <c r="F55" s="39"/>
      <c r="G55" s="39"/>
      <c r="H55" s="39"/>
      <c r="I55" s="39"/>
      <c r="J55" s="39"/>
      <c r="K55" s="39"/>
    </row>
    <row r="56" spans="3:11" s="19" customFormat="1" ht="15.75">
      <c r="C56" s="39"/>
      <c r="D56" s="39"/>
      <c r="E56" s="39"/>
      <c r="F56" s="39"/>
      <c r="G56" s="39"/>
      <c r="H56" s="39"/>
      <c r="I56" s="39"/>
      <c r="J56" s="39"/>
      <c r="K56" s="39"/>
    </row>
    <row r="57" s="19" customFormat="1" ht="15">
      <c r="K57" s="19" t="s">
        <v>927</v>
      </c>
    </row>
    <row r="58" spans="3:15" s="19" customFormat="1" ht="31.5">
      <c r="C58" s="20" t="s">
        <v>0</v>
      </c>
      <c r="D58" s="20" t="s">
        <v>710</v>
      </c>
      <c r="E58" s="20" t="s">
        <v>952</v>
      </c>
      <c r="F58" s="524" t="s">
        <v>1</v>
      </c>
      <c r="G58" s="525"/>
      <c r="H58" s="525"/>
      <c r="I58" s="525"/>
      <c r="J58" s="525"/>
      <c r="K58" s="526"/>
      <c r="L58" s="48"/>
      <c r="M58" s="48"/>
      <c r="N58" s="48"/>
      <c r="O58" s="48"/>
    </row>
    <row r="59" spans="3:11" s="19" customFormat="1" ht="15">
      <c r="C59" s="31"/>
      <c r="D59" s="31"/>
      <c r="E59" s="31"/>
      <c r="F59" s="520" t="s">
        <v>939</v>
      </c>
      <c r="G59" s="521"/>
      <c r="H59" s="520" t="s">
        <v>902</v>
      </c>
      <c r="I59" s="521"/>
      <c r="J59" s="520" t="s">
        <v>938</v>
      </c>
      <c r="K59" s="521"/>
    </row>
    <row r="60" spans="3:11" s="19" customFormat="1" ht="15">
      <c r="C60" s="49" t="s">
        <v>2</v>
      </c>
      <c r="D60" s="530"/>
      <c r="E60" s="531"/>
      <c r="F60" s="522"/>
      <c r="G60" s="523"/>
      <c r="H60" s="522"/>
      <c r="I60" s="523"/>
      <c r="J60" s="522"/>
      <c r="K60" s="523"/>
    </row>
    <row r="61" spans="3:11" s="19" customFormat="1" ht="15">
      <c r="C61" s="514"/>
      <c r="D61" s="50"/>
      <c r="E61" s="50"/>
      <c r="F61" s="520"/>
      <c r="G61" s="521"/>
      <c r="H61" s="520"/>
      <c r="I61" s="521"/>
      <c r="J61" s="522"/>
      <c r="K61" s="523"/>
    </row>
    <row r="62" spans="3:11" s="19" customFormat="1" ht="15">
      <c r="C62" s="515"/>
      <c r="D62" s="35"/>
      <c r="E62" s="35"/>
      <c r="F62" s="520"/>
      <c r="G62" s="521"/>
      <c r="H62" s="520"/>
      <c r="I62" s="521"/>
      <c r="J62" s="522"/>
      <c r="K62" s="523"/>
    </row>
    <row r="63" spans="3:11" s="19" customFormat="1" ht="15">
      <c r="C63" s="515"/>
      <c r="D63" s="31"/>
      <c r="E63" s="31"/>
      <c r="F63" s="520"/>
      <c r="G63" s="521"/>
      <c r="H63" s="520"/>
      <c r="I63" s="521"/>
      <c r="J63" s="522"/>
      <c r="K63" s="523"/>
    </row>
    <row r="64" spans="3:11" s="19" customFormat="1" ht="15">
      <c r="C64" s="516"/>
      <c r="D64" s="31"/>
      <c r="E64" s="31"/>
      <c r="F64" s="520"/>
      <c r="G64" s="521"/>
      <c r="H64" s="520"/>
      <c r="I64" s="521"/>
      <c r="J64" s="522"/>
      <c r="K64" s="523"/>
    </row>
    <row r="65" spans="3:11" s="19" customFormat="1" ht="15">
      <c r="C65" s="517"/>
      <c r="D65" s="518"/>
      <c r="E65" s="518"/>
      <c r="F65" s="518"/>
      <c r="G65" s="518"/>
      <c r="H65" s="518"/>
      <c r="I65" s="518"/>
      <c r="J65" s="518"/>
      <c r="K65" s="519"/>
    </row>
    <row r="66" spans="3:15" s="19" customFormat="1" ht="15.75">
      <c r="C66" s="514"/>
      <c r="D66" s="432" t="s">
        <v>710</v>
      </c>
      <c r="E66" s="532" t="s">
        <v>952</v>
      </c>
      <c r="F66" s="524" t="s">
        <v>773</v>
      </c>
      <c r="G66" s="525"/>
      <c r="H66" s="526"/>
      <c r="I66" s="432" t="s">
        <v>774</v>
      </c>
      <c r="J66" s="432"/>
      <c r="K66" s="432"/>
      <c r="L66" s="48"/>
      <c r="M66" s="48"/>
      <c r="N66" s="48"/>
      <c r="O66" s="48"/>
    </row>
    <row r="67" spans="3:11" s="19" customFormat="1" ht="15">
      <c r="C67" s="516"/>
      <c r="D67" s="432"/>
      <c r="E67" s="533"/>
      <c r="F67" s="35" t="s">
        <v>939</v>
      </c>
      <c r="G67" s="35" t="s">
        <v>902</v>
      </c>
      <c r="H67" s="35" t="s">
        <v>938</v>
      </c>
      <c r="I67" s="35" t="s">
        <v>939</v>
      </c>
      <c r="J67" s="35" t="s">
        <v>902</v>
      </c>
      <c r="K67" s="35" t="s">
        <v>938</v>
      </c>
    </row>
    <row r="68" spans="3:11" s="19" customFormat="1" ht="15">
      <c r="C68" s="49" t="s">
        <v>3</v>
      </c>
      <c r="D68" s="51"/>
      <c r="E68" s="52"/>
      <c r="F68" s="53"/>
      <c r="G68" s="53"/>
      <c r="H68" s="53"/>
      <c r="I68" s="53"/>
      <c r="J68" s="53"/>
      <c r="K68" s="53"/>
    </row>
    <row r="69" spans="3:11" s="19" customFormat="1" ht="15">
      <c r="C69" s="514"/>
      <c r="D69" s="50"/>
      <c r="E69" s="50"/>
      <c r="F69" s="31"/>
      <c r="G69" s="31"/>
      <c r="H69" s="31"/>
      <c r="I69" s="31"/>
      <c r="J69" s="31"/>
      <c r="K69" s="31"/>
    </row>
    <row r="70" spans="3:11" s="19" customFormat="1" ht="15">
      <c r="C70" s="515"/>
      <c r="D70" s="31"/>
      <c r="E70" s="31"/>
      <c r="F70" s="31"/>
      <c r="G70" s="31"/>
      <c r="H70" s="31"/>
      <c r="I70" s="31"/>
      <c r="J70" s="31"/>
      <c r="K70" s="31"/>
    </row>
    <row r="71" spans="3:11" s="19" customFormat="1" ht="15">
      <c r="C71" s="515"/>
      <c r="D71" s="31"/>
      <c r="E71" s="31"/>
      <c r="F71" s="31"/>
      <c r="G71" s="31"/>
      <c r="H71" s="31"/>
      <c r="I71" s="31"/>
      <c r="J71" s="31"/>
      <c r="K71" s="31"/>
    </row>
    <row r="72" spans="3:11" s="19" customFormat="1" ht="15">
      <c r="C72" s="516"/>
      <c r="D72" s="31"/>
      <c r="E72" s="31"/>
      <c r="F72" s="31"/>
      <c r="G72" s="31"/>
      <c r="H72" s="31"/>
      <c r="I72" s="31"/>
      <c r="J72" s="31"/>
      <c r="K72" s="31"/>
    </row>
    <row r="73" spans="3:11" s="19" customFormat="1" ht="15">
      <c r="C73" s="511"/>
      <c r="D73" s="512"/>
      <c r="E73" s="512"/>
      <c r="F73" s="512"/>
      <c r="G73" s="512"/>
      <c r="H73" s="512"/>
      <c r="I73" s="512"/>
      <c r="J73" s="512"/>
      <c r="K73" s="513"/>
    </row>
    <row r="74" spans="3:15" s="19" customFormat="1" ht="15.75">
      <c r="C74" s="514"/>
      <c r="D74" s="432" t="s">
        <v>710</v>
      </c>
      <c r="E74" s="532" t="s">
        <v>952</v>
      </c>
      <c r="F74" s="524" t="s">
        <v>773</v>
      </c>
      <c r="G74" s="525"/>
      <c r="H74" s="526"/>
      <c r="I74" s="432" t="s">
        <v>774</v>
      </c>
      <c r="J74" s="432"/>
      <c r="K74" s="432"/>
      <c r="L74" s="48"/>
      <c r="M74" s="48"/>
      <c r="N74" s="48"/>
      <c r="O74" s="48"/>
    </row>
    <row r="75" spans="3:11" s="19" customFormat="1" ht="15">
      <c r="C75" s="516"/>
      <c r="D75" s="432"/>
      <c r="E75" s="533"/>
      <c r="F75" s="35" t="s">
        <v>939</v>
      </c>
      <c r="G75" s="35" t="s">
        <v>902</v>
      </c>
      <c r="H75" s="35" t="s">
        <v>938</v>
      </c>
      <c r="I75" s="35" t="s">
        <v>939</v>
      </c>
      <c r="J75" s="35" t="s">
        <v>902</v>
      </c>
      <c r="K75" s="35" t="s">
        <v>938</v>
      </c>
    </row>
    <row r="76" spans="3:11" s="19" customFormat="1" ht="15">
      <c r="C76" s="49" t="s">
        <v>4</v>
      </c>
      <c r="D76" s="51"/>
      <c r="E76" s="52"/>
      <c r="F76" s="53"/>
      <c r="G76" s="53"/>
      <c r="H76" s="53"/>
      <c r="I76" s="53"/>
      <c r="J76" s="53"/>
      <c r="K76" s="53"/>
    </row>
    <row r="77" spans="3:11" s="19" customFormat="1" ht="15">
      <c r="C77" s="527"/>
      <c r="D77" s="54"/>
      <c r="E77" s="55"/>
      <c r="F77" s="54"/>
      <c r="G77" s="54"/>
      <c r="H77" s="54"/>
      <c r="I77" s="54"/>
      <c r="J77" s="54"/>
      <c r="K77" s="54"/>
    </row>
    <row r="78" spans="3:11" s="19" customFormat="1" ht="15">
      <c r="C78" s="528"/>
      <c r="D78" s="50"/>
      <c r="E78" s="50"/>
      <c r="F78" s="31"/>
      <c r="G78" s="31"/>
      <c r="H78" s="31"/>
      <c r="I78" s="31"/>
      <c r="J78" s="31"/>
      <c r="K78" s="31"/>
    </row>
    <row r="79" spans="3:11" s="19" customFormat="1" ht="15">
      <c r="C79" s="528"/>
      <c r="D79" s="50"/>
      <c r="E79" s="50"/>
      <c r="F79" s="31"/>
      <c r="G79" s="31"/>
      <c r="H79" s="31"/>
      <c r="I79" s="31"/>
      <c r="J79" s="31"/>
      <c r="K79" s="31"/>
    </row>
    <row r="80" spans="3:11" s="19" customFormat="1" ht="15">
      <c r="C80" s="528"/>
      <c r="D80" s="50"/>
      <c r="E80" s="50"/>
      <c r="F80" s="31"/>
      <c r="G80" s="31"/>
      <c r="H80" s="31"/>
      <c r="I80" s="31"/>
      <c r="J80" s="31"/>
      <c r="K80" s="31"/>
    </row>
    <row r="81" spans="3:11" s="19" customFormat="1" ht="15">
      <c r="C81" s="529"/>
      <c r="D81" s="50"/>
      <c r="E81" s="50"/>
      <c r="F81" s="31"/>
      <c r="G81" s="31"/>
      <c r="H81" s="31"/>
      <c r="I81" s="31"/>
      <c r="J81" s="31"/>
      <c r="K81" s="31"/>
    </row>
    <row r="82" spans="3:11" s="19" customFormat="1" ht="15">
      <c r="C82" s="511"/>
      <c r="D82" s="512"/>
      <c r="E82" s="512"/>
      <c r="F82" s="512"/>
      <c r="G82" s="512"/>
      <c r="H82" s="512"/>
      <c r="I82" s="512"/>
      <c r="J82" s="512"/>
      <c r="K82" s="513"/>
    </row>
    <row r="83" spans="3:15" s="19" customFormat="1" ht="15.75">
      <c r="C83" s="514"/>
      <c r="D83" s="432" t="s">
        <v>710</v>
      </c>
      <c r="E83" s="532" t="s">
        <v>952</v>
      </c>
      <c r="F83" s="524" t="s">
        <v>773</v>
      </c>
      <c r="G83" s="525"/>
      <c r="H83" s="526"/>
      <c r="I83" s="432" t="s">
        <v>774</v>
      </c>
      <c r="J83" s="432"/>
      <c r="K83" s="432"/>
      <c r="L83" s="48"/>
      <c r="M83" s="48"/>
      <c r="N83" s="48"/>
      <c r="O83" s="48"/>
    </row>
    <row r="84" spans="3:11" s="19" customFormat="1" ht="15">
      <c r="C84" s="516"/>
      <c r="D84" s="432"/>
      <c r="E84" s="533"/>
      <c r="F84" s="35" t="s">
        <v>939</v>
      </c>
      <c r="G84" s="35" t="s">
        <v>902</v>
      </c>
      <c r="H84" s="35" t="s">
        <v>938</v>
      </c>
      <c r="I84" s="35" t="s">
        <v>939</v>
      </c>
      <c r="J84" s="35" t="s">
        <v>902</v>
      </c>
      <c r="K84" s="35" t="s">
        <v>938</v>
      </c>
    </row>
    <row r="85" spans="3:11" s="19" customFormat="1" ht="15">
      <c r="C85" s="49" t="s">
        <v>5</v>
      </c>
      <c r="D85" s="51"/>
      <c r="E85" s="52"/>
      <c r="F85" s="53"/>
      <c r="G85" s="53"/>
      <c r="H85" s="53"/>
      <c r="I85" s="53"/>
      <c r="J85" s="53"/>
      <c r="K85" s="53"/>
    </row>
    <row r="86" spans="3:11" s="19" customFormat="1" ht="15">
      <c r="C86" s="527"/>
      <c r="D86" s="54"/>
      <c r="E86" s="55"/>
      <c r="F86" s="54"/>
      <c r="G86" s="54"/>
      <c r="H86" s="54"/>
      <c r="I86" s="54"/>
      <c r="J86" s="54"/>
      <c r="K86" s="54"/>
    </row>
    <row r="87" spans="3:11" s="19" customFormat="1" ht="15">
      <c r="C87" s="528"/>
      <c r="D87" s="50"/>
      <c r="E87" s="50"/>
      <c r="F87" s="31"/>
      <c r="G87" s="31"/>
      <c r="H87" s="31"/>
      <c r="I87" s="31"/>
      <c r="J87" s="31"/>
      <c r="K87" s="31"/>
    </row>
    <row r="88" spans="3:11" s="19" customFormat="1" ht="15">
      <c r="C88" s="528"/>
      <c r="D88" s="50"/>
      <c r="E88" s="50"/>
      <c r="F88" s="31"/>
      <c r="G88" s="31"/>
      <c r="H88" s="31"/>
      <c r="I88" s="31"/>
      <c r="J88" s="31"/>
      <c r="K88" s="31"/>
    </row>
    <row r="89" spans="3:11" s="19" customFormat="1" ht="15">
      <c r="C89" s="528"/>
      <c r="D89" s="50"/>
      <c r="E89" s="50"/>
      <c r="F89" s="31"/>
      <c r="G89" s="31"/>
      <c r="H89" s="31"/>
      <c r="I89" s="31"/>
      <c r="J89" s="31"/>
      <c r="K89" s="31"/>
    </row>
    <row r="90" spans="3:11" s="19" customFormat="1" ht="15">
      <c r="C90" s="529"/>
      <c r="D90" s="50"/>
      <c r="E90" s="50"/>
      <c r="F90" s="31"/>
      <c r="G90" s="31"/>
      <c r="H90" s="31"/>
      <c r="I90" s="31"/>
      <c r="J90" s="31"/>
      <c r="K90" s="31"/>
    </row>
    <row r="91" spans="3:11" s="19" customFormat="1" ht="15">
      <c r="C91" s="511"/>
      <c r="D91" s="512"/>
      <c r="E91" s="512"/>
      <c r="F91" s="512"/>
      <c r="G91" s="512"/>
      <c r="H91" s="512"/>
      <c r="I91" s="512"/>
      <c r="J91" s="512"/>
      <c r="K91" s="513"/>
    </row>
    <row r="92" spans="3:15" s="19" customFormat="1" ht="15.75">
      <c r="C92" s="514"/>
      <c r="D92" s="432" t="s">
        <v>710</v>
      </c>
      <c r="E92" s="532" t="s">
        <v>952</v>
      </c>
      <c r="F92" s="524" t="s">
        <v>773</v>
      </c>
      <c r="G92" s="525"/>
      <c r="H92" s="526"/>
      <c r="I92" s="432" t="s">
        <v>774</v>
      </c>
      <c r="J92" s="432"/>
      <c r="K92" s="432"/>
      <c r="L92" s="48"/>
      <c r="M92" s="48"/>
      <c r="N92" s="48"/>
      <c r="O92" s="48"/>
    </row>
    <row r="93" spans="3:11" s="19" customFormat="1" ht="15">
      <c r="C93" s="516"/>
      <c r="D93" s="432"/>
      <c r="E93" s="533"/>
      <c r="F93" s="35" t="s">
        <v>939</v>
      </c>
      <c r="G93" s="35" t="s">
        <v>902</v>
      </c>
      <c r="H93" s="35" t="s">
        <v>938</v>
      </c>
      <c r="I93" s="35" t="s">
        <v>939</v>
      </c>
      <c r="J93" s="35" t="s">
        <v>902</v>
      </c>
      <c r="K93" s="35" t="s">
        <v>938</v>
      </c>
    </row>
    <row r="94" spans="3:11" s="19" customFormat="1" ht="15">
      <c r="C94" s="49" t="s">
        <v>2</v>
      </c>
      <c r="D94" s="51"/>
      <c r="E94" s="52"/>
      <c r="F94" s="53"/>
      <c r="G94" s="53"/>
      <c r="H94" s="53"/>
      <c r="I94" s="53"/>
      <c r="J94" s="53"/>
      <c r="K94" s="53"/>
    </row>
    <row r="95" spans="3:11" s="19" customFormat="1" ht="15">
      <c r="C95" s="527"/>
      <c r="D95" s="54"/>
      <c r="E95" s="54"/>
      <c r="F95" s="54"/>
      <c r="G95" s="54"/>
      <c r="H95" s="54"/>
      <c r="I95" s="54"/>
      <c r="J95" s="54"/>
      <c r="K95" s="54"/>
    </row>
    <row r="96" spans="3:11" s="19" customFormat="1" ht="15">
      <c r="C96" s="528"/>
      <c r="D96" s="50"/>
      <c r="E96" s="50"/>
      <c r="F96" s="31"/>
      <c r="G96" s="31"/>
      <c r="H96" s="31"/>
      <c r="I96" s="31"/>
      <c r="J96" s="31"/>
      <c r="K96" s="31"/>
    </row>
    <row r="97" spans="3:11" s="19" customFormat="1" ht="15">
      <c r="C97" s="528"/>
      <c r="D97" s="50"/>
      <c r="E97" s="50"/>
      <c r="F97" s="31"/>
      <c r="G97" s="31"/>
      <c r="H97" s="31"/>
      <c r="I97" s="31"/>
      <c r="J97" s="31"/>
      <c r="K97" s="31"/>
    </row>
    <row r="98" spans="3:11" s="19" customFormat="1" ht="15">
      <c r="C98" s="528"/>
      <c r="D98" s="50"/>
      <c r="E98" s="50"/>
      <c r="F98" s="31"/>
      <c r="G98" s="31"/>
      <c r="H98" s="31"/>
      <c r="I98" s="31"/>
      <c r="J98" s="31"/>
      <c r="K98" s="31"/>
    </row>
    <row r="99" spans="3:11" s="19" customFormat="1" ht="15">
      <c r="C99" s="529"/>
      <c r="D99" s="50"/>
      <c r="E99" s="50"/>
      <c r="F99" s="31"/>
      <c r="G99" s="31"/>
      <c r="H99" s="31"/>
      <c r="I99" s="31"/>
      <c r="J99" s="31"/>
      <c r="K99" s="31"/>
    </row>
  </sheetData>
  <sheetProtection/>
  <mergeCells count="99">
    <mergeCell ref="C39:C43"/>
    <mergeCell ref="C44:K44"/>
    <mergeCell ref="C45:C46"/>
    <mergeCell ref="D45:D46"/>
    <mergeCell ref="E45:E46"/>
    <mergeCell ref="F45:H45"/>
    <mergeCell ref="I45:K45"/>
    <mergeCell ref="C30:C34"/>
    <mergeCell ref="C35:K35"/>
    <mergeCell ref="C36:C37"/>
    <mergeCell ref="D36:D37"/>
    <mergeCell ref="E36:E37"/>
    <mergeCell ref="F36:H36"/>
    <mergeCell ref="I36:K36"/>
    <mergeCell ref="C22:C25"/>
    <mergeCell ref="C26:K26"/>
    <mergeCell ref="C27:C28"/>
    <mergeCell ref="D27:D28"/>
    <mergeCell ref="E27:E28"/>
    <mergeCell ref="F27:H27"/>
    <mergeCell ref="I27:K27"/>
    <mergeCell ref="C18:K18"/>
    <mergeCell ref="C19:C20"/>
    <mergeCell ref="D19:D20"/>
    <mergeCell ref="E19:E20"/>
    <mergeCell ref="F19:H19"/>
    <mergeCell ref="I19:K19"/>
    <mergeCell ref="H17:I17"/>
    <mergeCell ref="J17:K17"/>
    <mergeCell ref="F15:G15"/>
    <mergeCell ref="J15:K15"/>
    <mergeCell ref="F16:G16"/>
    <mergeCell ref="H16:I16"/>
    <mergeCell ref="J16:K16"/>
    <mergeCell ref="C95:C99"/>
    <mergeCell ref="F11:K11"/>
    <mergeCell ref="F12:G12"/>
    <mergeCell ref="H12:I12"/>
    <mergeCell ref="J12:K12"/>
    <mergeCell ref="D13:E13"/>
    <mergeCell ref="F13:G13"/>
    <mergeCell ref="H13:I13"/>
    <mergeCell ref="J13:K13"/>
    <mergeCell ref="C14:C17"/>
    <mergeCell ref="C86:C90"/>
    <mergeCell ref="C91:K91"/>
    <mergeCell ref="C92:C93"/>
    <mergeCell ref="D92:D93"/>
    <mergeCell ref="E92:E93"/>
    <mergeCell ref="F92:H92"/>
    <mergeCell ref="I92:K92"/>
    <mergeCell ref="D74:D75"/>
    <mergeCell ref="C82:K82"/>
    <mergeCell ref="C83:C84"/>
    <mergeCell ref="D83:D84"/>
    <mergeCell ref="E83:E84"/>
    <mergeCell ref="F83:H83"/>
    <mergeCell ref="I83:K83"/>
    <mergeCell ref="C77:C81"/>
    <mergeCell ref="D60:E60"/>
    <mergeCell ref="E74:E75"/>
    <mergeCell ref="F74:H74"/>
    <mergeCell ref="I74:K74"/>
    <mergeCell ref="D66:D67"/>
    <mergeCell ref="E66:E67"/>
    <mergeCell ref="H60:I60"/>
    <mergeCell ref="J60:K60"/>
    <mergeCell ref="F61:G61"/>
    <mergeCell ref="H61:I61"/>
    <mergeCell ref="C66:C67"/>
    <mergeCell ref="C74:C75"/>
    <mergeCell ref="J61:K61"/>
    <mergeCell ref="C48:C52"/>
    <mergeCell ref="H62:I62"/>
    <mergeCell ref="J62:K62"/>
    <mergeCell ref="F63:G63"/>
    <mergeCell ref="H63:I63"/>
    <mergeCell ref="J63:K63"/>
    <mergeCell ref="F60:G60"/>
    <mergeCell ref="C5:K5"/>
    <mergeCell ref="F14:G14"/>
    <mergeCell ref="F58:K58"/>
    <mergeCell ref="F59:G59"/>
    <mergeCell ref="H59:I59"/>
    <mergeCell ref="J59:K59"/>
    <mergeCell ref="H14:I14"/>
    <mergeCell ref="J14:K14"/>
    <mergeCell ref="H15:I15"/>
    <mergeCell ref="F17:G17"/>
    <mergeCell ref="C73:K73"/>
    <mergeCell ref="C69:C72"/>
    <mergeCell ref="C61:C64"/>
    <mergeCell ref="C65:K65"/>
    <mergeCell ref="F62:G62"/>
    <mergeCell ref="F64:G64"/>
    <mergeCell ref="H64:I64"/>
    <mergeCell ref="J64:K64"/>
    <mergeCell ref="F66:H66"/>
    <mergeCell ref="I66:K66"/>
  </mergeCells>
  <printOptions/>
  <pageMargins left="0.7" right="0.7" top="0.75" bottom="0.75" header="0.3" footer="0.3"/>
  <pageSetup orientation="portrait" scale="3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4:T31"/>
  <sheetViews>
    <sheetView zoomScale="75" zoomScaleNormal="75" zoomScalePageLayoutView="0" workbookViewId="0" topLeftCell="B4">
      <selection activeCell="N16" sqref="N16"/>
    </sheetView>
  </sheetViews>
  <sheetFormatPr defaultColWidth="9.140625" defaultRowHeight="12.75"/>
  <cols>
    <col min="1" max="2" width="9.140625" style="7" customWidth="1"/>
    <col min="3" max="3" width="10.7109375" style="7" customWidth="1"/>
    <col min="4" max="4" width="36.57421875" style="7" customWidth="1"/>
    <col min="5" max="5" width="26.421875" style="7" bestFit="1" customWidth="1"/>
    <col min="6" max="6" width="21.8515625" style="7" customWidth="1"/>
    <col min="7" max="7" width="22.7109375" style="7" customWidth="1"/>
    <col min="8" max="8" width="22.28125" style="7" customWidth="1"/>
    <col min="9" max="9" width="21.421875" style="7" customWidth="1"/>
    <col min="10" max="12" width="21.8515625" style="7" customWidth="1"/>
    <col min="13" max="13" width="21.140625" style="7" customWidth="1"/>
    <col min="14" max="14" width="22.140625" style="7" customWidth="1"/>
    <col min="15" max="15" width="15.57421875" style="7" customWidth="1"/>
    <col min="16" max="16" width="14.140625" style="7" customWidth="1"/>
    <col min="17" max="17" width="15.140625" style="7" customWidth="1"/>
    <col min="18" max="18" width="13.8515625" style="7" customWidth="1"/>
    <col min="19" max="20" width="14.8515625" style="7" customWidth="1"/>
    <col min="21" max="21" width="15.140625" style="7" customWidth="1"/>
    <col min="22" max="22" width="13.140625" style="7" customWidth="1"/>
    <col min="23" max="23" width="7.421875" style="7" customWidth="1"/>
    <col min="24" max="24" width="22.57421875" style="7" customWidth="1"/>
    <col min="25" max="25" width="14.421875" style="7" customWidth="1"/>
    <col min="26" max="26" width="12.7109375" style="7" customWidth="1"/>
    <col min="27" max="16384" width="9.140625" style="7" customWidth="1"/>
  </cols>
  <sheetData>
    <row r="4" ht="15.75">
      <c r="N4" s="5" t="s">
        <v>951</v>
      </c>
    </row>
    <row r="5" spans="4:13" ht="25.5">
      <c r="D5" s="177"/>
      <c r="M5" s="8"/>
    </row>
    <row r="6" ht="15.75">
      <c r="M6" s="8"/>
    </row>
    <row r="7" spans="3:20" ht="38.25" customHeight="1">
      <c r="C7" s="534" t="s">
        <v>922</v>
      </c>
      <c r="D7" s="534"/>
      <c r="E7" s="534"/>
      <c r="F7" s="534"/>
      <c r="G7" s="534"/>
      <c r="H7" s="534"/>
      <c r="I7" s="534"/>
      <c r="J7" s="534"/>
      <c r="K7" s="534"/>
      <c r="L7" s="534"/>
      <c r="M7" s="534"/>
      <c r="N7" s="534"/>
      <c r="P7" s="10"/>
      <c r="Q7" s="10"/>
      <c r="R7" s="10"/>
      <c r="S7" s="10"/>
      <c r="T7" s="10"/>
    </row>
    <row r="8" spans="4:20" ht="15.75">
      <c r="D8" s="9"/>
      <c r="E8" s="9"/>
      <c r="F8" s="9"/>
      <c r="G8" s="9"/>
      <c r="H8" s="9"/>
      <c r="I8" s="9"/>
      <c r="J8" s="9"/>
      <c r="K8" s="9"/>
      <c r="L8" s="9"/>
      <c r="M8" s="9"/>
      <c r="N8" s="9"/>
      <c r="P8" s="10"/>
      <c r="Q8" s="10"/>
      <c r="R8" s="10"/>
      <c r="S8" s="10"/>
      <c r="T8" s="10"/>
    </row>
    <row r="9" ht="15.75">
      <c r="N9" s="11" t="s">
        <v>865</v>
      </c>
    </row>
    <row r="10" spans="3:20" ht="23.25" customHeight="1">
      <c r="C10" s="535" t="s">
        <v>866</v>
      </c>
      <c r="D10" s="536"/>
      <c r="E10" s="538" t="s">
        <v>323</v>
      </c>
      <c r="F10" s="539"/>
      <c r="G10" s="538" t="s">
        <v>1140</v>
      </c>
      <c r="H10" s="539"/>
      <c r="I10" s="538" t="s">
        <v>1141</v>
      </c>
      <c r="J10" s="539"/>
      <c r="K10" s="538" t="s">
        <v>1142</v>
      </c>
      <c r="L10" s="539"/>
      <c r="M10" s="538" t="s">
        <v>1143</v>
      </c>
      <c r="N10" s="539"/>
      <c r="P10" s="12"/>
      <c r="S10" s="12"/>
      <c r="T10" s="12"/>
    </row>
    <row r="11" spans="3:14" s="18" customFormat="1" ht="52.5" customHeight="1">
      <c r="C11" s="535"/>
      <c r="D11" s="537"/>
      <c r="E11" s="17" t="s">
        <v>324</v>
      </c>
      <c r="F11" s="17" t="s">
        <v>325</v>
      </c>
      <c r="G11" s="17" t="s">
        <v>324</v>
      </c>
      <c r="H11" s="17" t="s">
        <v>325</v>
      </c>
      <c r="I11" s="17" t="s">
        <v>324</v>
      </c>
      <c r="J11" s="17" t="s">
        <v>325</v>
      </c>
      <c r="K11" s="17" t="s">
        <v>324</v>
      </c>
      <c r="L11" s="17" t="s">
        <v>325</v>
      </c>
      <c r="M11" s="17" t="s">
        <v>324</v>
      </c>
      <c r="N11" s="17" t="s">
        <v>325</v>
      </c>
    </row>
    <row r="12" spans="3:14" ht="34.5" customHeight="1">
      <c r="C12" s="13" t="s">
        <v>930</v>
      </c>
      <c r="D12" s="14" t="s">
        <v>737</v>
      </c>
      <c r="E12" s="160">
        <v>5500000</v>
      </c>
      <c r="F12" s="160"/>
      <c r="G12" s="160">
        <v>5080000</v>
      </c>
      <c r="H12" s="160">
        <v>5000000</v>
      </c>
      <c r="I12" s="160">
        <v>4850000</v>
      </c>
      <c r="J12" s="160">
        <v>4023000</v>
      </c>
      <c r="K12" s="160">
        <v>4750000</v>
      </c>
      <c r="L12" s="160">
        <v>5000000</v>
      </c>
      <c r="M12" s="160">
        <v>4502000</v>
      </c>
      <c r="N12" s="160">
        <v>4500000</v>
      </c>
    </row>
    <row r="13" spans="3:14" ht="34.5" customHeight="1">
      <c r="C13" s="13" t="s">
        <v>931</v>
      </c>
      <c r="D13" s="14" t="s">
        <v>738</v>
      </c>
      <c r="E13" s="160">
        <v>884000</v>
      </c>
      <c r="F13" s="160">
        <v>7000000</v>
      </c>
      <c r="G13" s="160">
        <v>730000</v>
      </c>
      <c r="H13" s="160">
        <v>6500000</v>
      </c>
      <c r="I13" s="160">
        <v>700000</v>
      </c>
      <c r="J13" s="160">
        <v>6000000</v>
      </c>
      <c r="K13" s="160">
        <v>720000</v>
      </c>
      <c r="L13" s="160">
        <v>6100000</v>
      </c>
      <c r="M13" s="160">
        <v>710000</v>
      </c>
      <c r="N13" s="161">
        <v>5500000</v>
      </c>
    </row>
    <row r="14" spans="3:14" ht="42" customHeight="1">
      <c r="C14" s="13" t="s">
        <v>932</v>
      </c>
      <c r="D14" s="14" t="s">
        <v>739</v>
      </c>
      <c r="E14" s="160">
        <v>900000</v>
      </c>
      <c r="F14" s="160">
        <v>2000000</v>
      </c>
      <c r="G14" s="160">
        <v>800000</v>
      </c>
      <c r="H14" s="160">
        <v>1800000</v>
      </c>
      <c r="I14" s="160">
        <v>750000</v>
      </c>
      <c r="J14" s="160">
        <v>1700000</v>
      </c>
      <c r="K14" s="160">
        <v>700000</v>
      </c>
      <c r="L14" s="160">
        <v>1800000</v>
      </c>
      <c r="M14" s="160">
        <v>720000</v>
      </c>
      <c r="N14" s="162">
        <v>1700000</v>
      </c>
    </row>
    <row r="15" spans="3:14" ht="43.5" customHeight="1">
      <c r="C15" s="13" t="s">
        <v>933</v>
      </c>
      <c r="D15" s="14" t="s">
        <v>740</v>
      </c>
      <c r="E15" s="160">
        <v>2000000</v>
      </c>
      <c r="F15" s="160"/>
      <c r="G15" s="160">
        <v>1800000</v>
      </c>
      <c r="H15" s="160">
        <v>3000000</v>
      </c>
      <c r="I15" s="160">
        <v>1700000</v>
      </c>
      <c r="J15" s="160"/>
      <c r="K15" s="160">
        <v>1500000</v>
      </c>
      <c r="L15" s="160">
        <v>2377000</v>
      </c>
      <c r="M15" s="160">
        <v>1300000</v>
      </c>
      <c r="N15" s="160">
        <v>1758000</v>
      </c>
    </row>
    <row r="16" spans="3:14" ht="45" customHeight="1">
      <c r="C16" s="13" t="s">
        <v>934</v>
      </c>
      <c r="D16" s="14" t="s">
        <v>923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3:14" ht="34.5" customHeight="1">
      <c r="C17" s="13" t="s">
        <v>935</v>
      </c>
      <c r="D17" s="14" t="s">
        <v>741</v>
      </c>
      <c r="E17" s="160">
        <v>25500000</v>
      </c>
      <c r="F17" s="160">
        <v>26000000</v>
      </c>
      <c r="G17" s="160">
        <v>12700000</v>
      </c>
      <c r="H17" s="160">
        <v>21372000</v>
      </c>
      <c r="I17" s="160">
        <v>9630000</v>
      </c>
      <c r="J17" s="160">
        <v>11300000</v>
      </c>
      <c r="K17" s="160">
        <v>10950000</v>
      </c>
      <c r="L17" s="160">
        <v>11100000</v>
      </c>
      <c r="M17" s="160">
        <v>9336000</v>
      </c>
      <c r="N17" s="160">
        <v>10800000</v>
      </c>
    </row>
    <row r="18" spans="3:14" ht="34.5" customHeight="1">
      <c r="C18" s="13"/>
      <c r="D18" s="15" t="s">
        <v>735</v>
      </c>
      <c r="E18" s="163">
        <f>SUM(E12:E17)</f>
        <v>34784000</v>
      </c>
      <c r="F18" s="163">
        <f aca="true" t="shared" si="0" ref="F18:N18">SUM(F12:F17)</f>
        <v>35000000</v>
      </c>
      <c r="G18" s="163">
        <f t="shared" si="0"/>
        <v>21110000</v>
      </c>
      <c r="H18" s="163">
        <f t="shared" si="0"/>
        <v>37672000</v>
      </c>
      <c r="I18" s="163">
        <f t="shared" si="0"/>
        <v>17630000</v>
      </c>
      <c r="J18" s="163">
        <f t="shared" si="0"/>
        <v>23023000</v>
      </c>
      <c r="K18" s="163">
        <f t="shared" si="0"/>
        <v>18620000</v>
      </c>
      <c r="L18" s="163">
        <f t="shared" si="0"/>
        <v>26377000</v>
      </c>
      <c r="M18" s="163">
        <f t="shared" si="0"/>
        <v>16568000</v>
      </c>
      <c r="N18" s="163">
        <f t="shared" si="0"/>
        <v>24258000</v>
      </c>
    </row>
    <row r="23" spans="14:16" ht="15.75">
      <c r="N23" s="12"/>
      <c r="O23" s="12"/>
      <c r="P23" s="12"/>
    </row>
    <row r="31" spans="14:16" ht="15.75">
      <c r="N31" s="12"/>
      <c r="O31" s="12"/>
      <c r="P31" s="12"/>
    </row>
  </sheetData>
  <sheetProtection/>
  <mergeCells count="8">
    <mergeCell ref="C7:N7"/>
    <mergeCell ref="C10:C11"/>
    <mergeCell ref="D10:D11"/>
    <mergeCell ref="E10:F10"/>
    <mergeCell ref="M10:N10"/>
    <mergeCell ref="G10:H10"/>
    <mergeCell ref="I10:J10"/>
    <mergeCell ref="K10:L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C3:P134"/>
  <sheetViews>
    <sheetView zoomScale="85" zoomScaleNormal="85" zoomScalePageLayoutView="0" workbookViewId="0" topLeftCell="C61">
      <selection activeCell="H93" sqref="H93"/>
    </sheetView>
  </sheetViews>
  <sheetFormatPr defaultColWidth="9.140625" defaultRowHeight="12.75"/>
  <cols>
    <col min="1" max="2" width="9.140625" style="56" customWidth="1"/>
    <col min="3" max="3" width="12.7109375" style="56" customWidth="1"/>
    <col min="4" max="4" width="40.7109375" style="56" customWidth="1"/>
    <col min="5" max="10" width="20.7109375" style="56" customWidth="1"/>
    <col min="11" max="11" width="14.421875" style="56" customWidth="1"/>
    <col min="12" max="12" width="28.140625" style="56" customWidth="1"/>
    <col min="13" max="13" width="12.00390625" style="56" customWidth="1"/>
    <col min="14" max="14" width="10.8515625" style="56" customWidth="1"/>
    <col min="15" max="15" width="11.8515625" style="56" customWidth="1"/>
    <col min="16" max="16" width="12.140625" style="56" customWidth="1"/>
    <col min="17" max="17" width="13.28125" style="56" customWidth="1"/>
    <col min="18" max="16384" width="9.140625" style="56" customWidth="1"/>
  </cols>
  <sheetData>
    <row r="3" spans="9:10" ht="15.75">
      <c r="I3" s="57"/>
      <c r="J3" s="58" t="s">
        <v>949</v>
      </c>
    </row>
    <row r="4" spans="3:9" ht="15.75">
      <c r="C4" s="59"/>
      <c r="D4" s="60"/>
      <c r="E4" s="60"/>
      <c r="F4" s="60"/>
      <c r="G4" s="60"/>
      <c r="H4" s="60"/>
      <c r="I4" s="60"/>
    </row>
    <row r="5" spans="3:10" ht="23.25" customHeight="1">
      <c r="C5" s="546" t="s">
        <v>356</v>
      </c>
      <c r="D5" s="546"/>
      <c r="E5" s="546"/>
      <c r="F5" s="546"/>
      <c r="G5" s="546"/>
      <c r="H5" s="546"/>
      <c r="I5" s="546"/>
      <c r="J5" s="546"/>
    </row>
    <row r="6" spans="3:10" ht="13.5" customHeight="1">
      <c r="C6" s="61"/>
      <c r="D6" s="61"/>
      <c r="E6" s="61"/>
      <c r="F6" s="61"/>
      <c r="G6" s="61"/>
      <c r="H6" s="61"/>
      <c r="I6" s="61"/>
      <c r="J6" s="62"/>
    </row>
    <row r="7" spans="3:9" ht="15.75" customHeight="1">
      <c r="C7" s="60"/>
      <c r="D7" s="60"/>
      <c r="E7" s="60"/>
      <c r="F7" s="60"/>
      <c r="G7" s="60"/>
      <c r="H7" s="63"/>
      <c r="I7" s="63"/>
    </row>
    <row r="8" spans="3:10" ht="15">
      <c r="C8" s="60"/>
      <c r="D8" s="60"/>
      <c r="E8" s="64"/>
      <c r="F8" s="60"/>
      <c r="G8" s="60"/>
      <c r="H8" s="60"/>
      <c r="J8" s="65" t="s">
        <v>865</v>
      </c>
    </row>
    <row r="9" spans="3:10" ht="32.25" customHeight="1">
      <c r="C9" s="547" t="s">
        <v>853</v>
      </c>
      <c r="D9" s="549" t="s">
        <v>928</v>
      </c>
      <c r="E9" s="553" t="s">
        <v>1112</v>
      </c>
      <c r="F9" s="553" t="s">
        <v>1113</v>
      </c>
      <c r="G9" s="551" t="s">
        <v>1129</v>
      </c>
      <c r="H9" s="551" t="s">
        <v>1130</v>
      </c>
      <c r="I9" s="551" t="s">
        <v>1131</v>
      </c>
      <c r="J9" s="551" t="s">
        <v>1132</v>
      </c>
    </row>
    <row r="10" spans="3:10" ht="29.25" customHeight="1">
      <c r="C10" s="548"/>
      <c r="D10" s="550"/>
      <c r="E10" s="553"/>
      <c r="F10" s="553"/>
      <c r="G10" s="552"/>
      <c r="H10" s="552"/>
      <c r="I10" s="552"/>
      <c r="J10" s="552"/>
    </row>
    <row r="11" spans="3:10" ht="15.75">
      <c r="C11" s="66"/>
      <c r="D11" s="542" t="s">
        <v>768</v>
      </c>
      <c r="E11" s="543"/>
      <c r="F11" s="543"/>
      <c r="G11" s="543"/>
      <c r="H11" s="543"/>
      <c r="I11" s="543"/>
      <c r="J11" s="543"/>
    </row>
    <row r="12" spans="3:10" ht="15.75">
      <c r="C12" s="67" t="s">
        <v>930</v>
      </c>
      <c r="D12" s="88" t="s">
        <v>851</v>
      </c>
      <c r="E12" s="89">
        <v>4757466</v>
      </c>
      <c r="F12" s="230">
        <v>6990000</v>
      </c>
      <c r="G12" s="86">
        <v>0</v>
      </c>
      <c r="H12" s="86">
        <v>2000000</v>
      </c>
      <c r="I12" s="86">
        <v>3290000</v>
      </c>
      <c r="J12" s="86">
        <v>1700000</v>
      </c>
    </row>
    <row r="13" spans="3:10" ht="15">
      <c r="C13" s="67" t="s">
        <v>931</v>
      </c>
      <c r="D13" s="70"/>
      <c r="E13" s="69"/>
      <c r="F13" s="70"/>
      <c r="G13" s="71"/>
      <c r="H13" s="71"/>
      <c r="I13" s="71"/>
      <c r="J13" s="71"/>
    </row>
    <row r="14" spans="3:10" ht="15">
      <c r="C14" s="67" t="s">
        <v>932</v>
      </c>
      <c r="D14" s="70"/>
      <c r="E14" s="69"/>
      <c r="F14" s="70"/>
      <c r="G14" s="71"/>
      <c r="H14" s="71"/>
      <c r="I14" s="71"/>
      <c r="J14" s="71"/>
    </row>
    <row r="15" spans="3:10" ht="15">
      <c r="C15" s="67" t="s">
        <v>933</v>
      </c>
      <c r="D15" s="68"/>
      <c r="E15" s="69"/>
      <c r="F15" s="70"/>
      <c r="G15" s="71"/>
      <c r="H15" s="71"/>
      <c r="I15" s="71"/>
      <c r="J15" s="71"/>
    </row>
    <row r="16" spans="3:10" ht="15">
      <c r="C16" s="67" t="s">
        <v>934</v>
      </c>
      <c r="D16" s="70"/>
      <c r="E16" s="69"/>
      <c r="F16" s="70"/>
      <c r="G16" s="71"/>
      <c r="H16" s="71"/>
      <c r="I16" s="71"/>
      <c r="J16" s="71"/>
    </row>
    <row r="17" spans="3:10" ht="15">
      <c r="C17" s="67" t="s">
        <v>935</v>
      </c>
      <c r="D17" s="68"/>
      <c r="E17" s="69"/>
      <c r="F17" s="70"/>
      <c r="G17" s="71"/>
      <c r="H17" s="71"/>
      <c r="I17" s="71"/>
      <c r="J17" s="71"/>
    </row>
    <row r="18" spans="3:10" ht="15">
      <c r="C18" s="67" t="s">
        <v>936</v>
      </c>
      <c r="D18" s="68"/>
      <c r="E18" s="69"/>
      <c r="F18" s="70"/>
      <c r="G18" s="71"/>
      <c r="H18" s="71"/>
      <c r="I18" s="71"/>
      <c r="J18" s="71"/>
    </row>
    <row r="19" spans="3:10" ht="15">
      <c r="C19" s="67" t="s">
        <v>937</v>
      </c>
      <c r="D19" s="70"/>
      <c r="E19" s="69"/>
      <c r="F19" s="70"/>
      <c r="G19" s="71"/>
      <c r="H19" s="71"/>
      <c r="I19" s="71"/>
      <c r="J19" s="71"/>
    </row>
    <row r="20" spans="3:10" ht="15">
      <c r="C20" s="67" t="s">
        <v>869</v>
      </c>
      <c r="D20" s="70"/>
      <c r="E20" s="69"/>
      <c r="F20" s="70"/>
      <c r="G20" s="71"/>
      <c r="H20" s="71"/>
      <c r="I20" s="71"/>
      <c r="J20" s="71"/>
    </row>
    <row r="21" spans="3:10" ht="15">
      <c r="C21" s="67" t="s">
        <v>870</v>
      </c>
      <c r="D21" s="68"/>
      <c r="E21" s="69"/>
      <c r="F21" s="70"/>
      <c r="G21" s="71"/>
      <c r="H21" s="71"/>
      <c r="I21" s="71"/>
      <c r="J21" s="71"/>
    </row>
    <row r="22" spans="3:10" ht="15.75">
      <c r="C22" s="72"/>
      <c r="D22" s="540" t="s">
        <v>769</v>
      </c>
      <c r="E22" s="541"/>
      <c r="F22" s="541"/>
      <c r="G22" s="541"/>
      <c r="H22" s="541"/>
      <c r="I22" s="541"/>
      <c r="J22" s="541"/>
    </row>
    <row r="23" spans="3:10" ht="15">
      <c r="C23" s="67" t="s">
        <v>872</v>
      </c>
      <c r="D23" s="68"/>
      <c r="E23" s="69"/>
      <c r="F23" s="70"/>
      <c r="G23" s="71"/>
      <c r="H23" s="71"/>
      <c r="I23" s="71"/>
      <c r="J23" s="71"/>
    </row>
    <row r="24" spans="3:10" ht="15">
      <c r="C24" s="67" t="s">
        <v>873</v>
      </c>
      <c r="D24" s="68"/>
      <c r="E24" s="69"/>
      <c r="F24" s="70"/>
      <c r="G24" s="71"/>
      <c r="H24" s="71"/>
      <c r="I24" s="71"/>
      <c r="J24" s="71"/>
    </row>
    <row r="25" spans="3:10" ht="15">
      <c r="C25" s="67" t="s">
        <v>874</v>
      </c>
      <c r="D25" s="68"/>
      <c r="E25" s="69"/>
      <c r="F25" s="70"/>
      <c r="G25" s="71"/>
      <c r="H25" s="71"/>
      <c r="I25" s="71"/>
      <c r="J25" s="71"/>
    </row>
    <row r="26" spans="3:10" ht="15">
      <c r="C26" s="67" t="s">
        <v>876</v>
      </c>
      <c r="D26" s="70"/>
      <c r="E26" s="69"/>
      <c r="F26" s="70"/>
      <c r="G26" s="71"/>
      <c r="H26" s="71"/>
      <c r="I26" s="71"/>
      <c r="J26" s="71"/>
    </row>
    <row r="27" spans="3:10" ht="15">
      <c r="C27" s="67" t="s">
        <v>877</v>
      </c>
      <c r="D27" s="70"/>
      <c r="E27" s="69"/>
      <c r="F27" s="70"/>
      <c r="G27" s="71"/>
      <c r="H27" s="71"/>
      <c r="I27" s="71"/>
      <c r="J27" s="71"/>
    </row>
    <row r="28" spans="3:10" ht="15">
      <c r="C28" s="67" t="s">
        <v>878</v>
      </c>
      <c r="D28" s="68"/>
      <c r="E28" s="69"/>
      <c r="F28" s="70"/>
      <c r="G28" s="71"/>
      <c r="H28" s="71"/>
      <c r="I28" s="71"/>
      <c r="J28" s="71"/>
    </row>
    <row r="29" spans="3:10" ht="15">
      <c r="C29" s="67" t="s">
        <v>880</v>
      </c>
      <c r="D29" s="70"/>
      <c r="E29" s="69"/>
      <c r="F29" s="70"/>
      <c r="G29" s="71"/>
      <c r="H29" s="71"/>
      <c r="I29" s="71"/>
      <c r="J29" s="71"/>
    </row>
    <row r="30" spans="3:10" ht="15">
      <c r="C30" s="67" t="s">
        <v>881</v>
      </c>
      <c r="D30" s="70"/>
      <c r="E30" s="69"/>
      <c r="F30" s="70"/>
      <c r="G30" s="71"/>
      <c r="H30" s="71"/>
      <c r="I30" s="71"/>
      <c r="J30" s="71"/>
    </row>
    <row r="31" spans="3:10" ht="15">
      <c r="C31" s="67" t="s">
        <v>882</v>
      </c>
      <c r="D31" s="68"/>
      <c r="E31" s="69"/>
      <c r="F31" s="70"/>
      <c r="G31" s="71"/>
      <c r="H31" s="71"/>
      <c r="I31" s="71"/>
      <c r="J31" s="71"/>
    </row>
    <row r="32" spans="3:10" ht="15">
      <c r="C32" s="67" t="s">
        <v>884</v>
      </c>
      <c r="D32" s="68"/>
      <c r="E32" s="69"/>
      <c r="F32" s="70"/>
      <c r="G32" s="71"/>
      <c r="H32" s="71"/>
      <c r="I32" s="71"/>
      <c r="J32" s="71"/>
    </row>
    <row r="33" spans="3:10" ht="15">
      <c r="C33" s="67" t="s">
        <v>885</v>
      </c>
      <c r="D33" s="68"/>
      <c r="E33" s="69"/>
      <c r="F33" s="70"/>
      <c r="G33" s="71"/>
      <c r="H33" s="71"/>
      <c r="I33" s="71"/>
      <c r="J33" s="71"/>
    </row>
    <row r="34" spans="3:10" ht="15">
      <c r="C34" s="67" t="s">
        <v>886</v>
      </c>
      <c r="D34" s="70"/>
      <c r="E34" s="69"/>
      <c r="F34" s="70"/>
      <c r="G34" s="71"/>
      <c r="H34" s="71"/>
      <c r="I34" s="71"/>
      <c r="J34" s="71"/>
    </row>
    <row r="35" spans="3:10" ht="15">
      <c r="C35" s="67" t="s">
        <v>887</v>
      </c>
      <c r="D35" s="68"/>
      <c r="E35" s="69"/>
      <c r="F35" s="70"/>
      <c r="G35" s="71"/>
      <c r="H35" s="71"/>
      <c r="I35" s="71"/>
      <c r="J35" s="71"/>
    </row>
    <row r="36" spans="3:16" ht="15.75">
      <c r="C36" s="67"/>
      <c r="D36" s="73" t="s">
        <v>770</v>
      </c>
      <c r="E36" s="74"/>
      <c r="F36" s="74"/>
      <c r="G36" s="75"/>
      <c r="H36" s="75"/>
      <c r="I36" s="75"/>
      <c r="J36" s="75"/>
      <c r="K36" s="75"/>
      <c r="L36" s="75"/>
      <c r="M36" s="75"/>
      <c r="N36" s="75"/>
      <c r="O36" s="75"/>
      <c r="P36" s="75"/>
    </row>
    <row r="37" spans="3:10" ht="15.75">
      <c r="C37" s="67" t="s">
        <v>888</v>
      </c>
      <c r="D37" s="76"/>
      <c r="E37" s="77"/>
      <c r="F37" s="78"/>
      <c r="G37" s="71"/>
      <c r="H37" s="71"/>
      <c r="I37" s="71"/>
      <c r="J37" s="71"/>
    </row>
    <row r="38" spans="3:9" ht="15.75">
      <c r="C38" s="79"/>
      <c r="D38" s="80"/>
      <c r="E38" s="81"/>
      <c r="F38" s="82"/>
      <c r="G38" s="82"/>
      <c r="H38" s="82"/>
      <c r="I38" s="82"/>
    </row>
    <row r="39" spans="3:9" ht="15.75">
      <c r="C39" s="79"/>
      <c r="D39" s="80"/>
      <c r="E39" s="81"/>
      <c r="F39" s="82"/>
      <c r="G39" s="82"/>
      <c r="H39" s="82"/>
      <c r="I39" s="82"/>
    </row>
    <row r="40" spans="3:9" ht="15.75">
      <c r="C40" s="79"/>
      <c r="D40" s="80"/>
      <c r="E40" s="81"/>
      <c r="F40" s="82"/>
      <c r="G40" s="82"/>
      <c r="H40" s="82"/>
      <c r="I40" s="82"/>
    </row>
    <row r="41" spans="3:9" ht="15.75">
      <c r="C41" s="79"/>
      <c r="D41" s="80"/>
      <c r="E41" s="81"/>
      <c r="F41" s="82"/>
      <c r="G41" s="82"/>
      <c r="H41" s="82"/>
      <c r="I41" s="82"/>
    </row>
    <row r="42" spans="3:9" ht="15.75">
      <c r="C42" s="79"/>
      <c r="D42" s="80"/>
      <c r="E42" s="81"/>
      <c r="F42" s="82"/>
      <c r="G42" s="82"/>
      <c r="H42" s="82"/>
      <c r="I42" s="82"/>
    </row>
    <row r="43" spans="3:9" ht="15.75">
      <c r="C43" s="79"/>
      <c r="D43" s="80"/>
      <c r="E43" s="81"/>
      <c r="F43" s="82"/>
      <c r="G43" s="82"/>
      <c r="H43" s="82"/>
      <c r="I43" s="82"/>
    </row>
    <row r="44" spans="3:9" ht="15.75">
      <c r="C44" s="79"/>
      <c r="D44" s="80"/>
      <c r="E44" s="81"/>
      <c r="F44" s="82"/>
      <c r="G44" s="82"/>
      <c r="H44" s="82"/>
      <c r="I44" s="82"/>
    </row>
    <row r="45" spans="3:9" ht="15.75">
      <c r="C45" s="79"/>
      <c r="D45" s="80"/>
      <c r="E45" s="81"/>
      <c r="F45" s="82"/>
      <c r="G45" s="82"/>
      <c r="H45" s="82"/>
      <c r="I45" s="82"/>
    </row>
    <row r="46" ht="15.75">
      <c r="C46" s="62"/>
    </row>
    <row r="47" ht="15.75">
      <c r="C47" s="62"/>
    </row>
    <row r="48" ht="15.75">
      <c r="C48" s="62"/>
    </row>
    <row r="49" ht="15.75">
      <c r="C49" s="62"/>
    </row>
    <row r="50" spans="4:9" ht="15">
      <c r="D50" s="83"/>
      <c r="E50" s="84"/>
      <c r="F50" s="60"/>
      <c r="G50" s="60"/>
      <c r="H50" s="85"/>
      <c r="I50" s="85"/>
    </row>
    <row r="51" spans="3:10" ht="15.75">
      <c r="C51" s="546" t="s">
        <v>327</v>
      </c>
      <c r="D51" s="546"/>
      <c r="E51" s="546"/>
      <c r="F51" s="546"/>
      <c r="G51" s="546"/>
      <c r="H51" s="546"/>
      <c r="I51" s="546"/>
      <c r="J51" s="546"/>
    </row>
    <row r="52" spans="3:10" ht="15.75">
      <c r="C52" s="61"/>
      <c r="D52" s="61"/>
      <c r="E52" s="61"/>
      <c r="F52" s="61"/>
      <c r="G52" s="61"/>
      <c r="H52" s="61"/>
      <c r="I52" s="61"/>
      <c r="J52" s="62"/>
    </row>
    <row r="53" spans="3:9" ht="15">
      <c r="C53" s="60"/>
      <c r="D53" s="60"/>
      <c r="E53" s="60"/>
      <c r="F53" s="60"/>
      <c r="G53" s="60"/>
      <c r="H53" s="63"/>
      <c r="I53" s="63"/>
    </row>
    <row r="54" spans="3:10" ht="15">
      <c r="C54" s="60"/>
      <c r="D54" s="60"/>
      <c r="E54" s="64"/>
      <c r="F54" s="60"/>
      <c r="G54" s="60"/>
      <c r="H54" s="60"/>
      <c r="J54" s="65" t="s">
        <v>865</v>
      </c>
    </row>
    <row r="55" spans="3:10" ht="15.75" customHeight="1">
      <c r="C55" s="547" t="s">
        <v>853</v>
      </c>
      <c r="D55" s="549" t="s">
        <v>928</v>
      </c>
      <c r="E55" s="553" t="s">
        <v>1112</v>
      </c>
      <c r="F55" s="553" t="s">
        <v>1113</v>
      </c>
      <c r="G55" s="551" t="s">
        <v>1129</v>
      </c>
      <c r="H55" s="551" t="s">
        <v>1130</v>
      </c>
      <c r="I55" s="551" t="s">
        <v>1131</v>
      </c>
      <c r="J55" s="551" t="s">
        <v>1132</v>
      </c>
    </row>
    <row r="56" spans="3:10" ht="15">
      <c r="C56" s="548"/>
      <c r="D56" s="550"/>
      <c r="E56" s="553"/>
      <c r="F56" s="553"/>
      <c r="G56" s="552"/>
      <c r="H56" s="552"/>
      <c r="I56" s="552"/>
      <c r="J56" s="552"/>
    </row>
    <row r="57" spans="3:12" ht="15.75">
      <c r="C57" s="66"/>
      <c r="D57" s="542" t="s">
        <v>768</v>
      </c>
      <c r="E57" s="543"/>
      <c r="F57" s="543"/>
      <c r="G57" s="543"/>
      <c r="H57" s="543"/>
      <c r="I57" s="543"/>
      <c r="J57" s="543"/>
      <c r="L57" s="75"/>
    </row>
    <row r="58" spans="3:12" ht="15.75">
      <c r="C58" s="67" t="s">
        <v>904</v>
      </c>
      <c r="D58" s="88" t="s">
        <v>994</v>
      </c>
      <c r="E58" s="89">
        <v>973884.13</v>
      </c>
      <c r="F58" s="176">
        <v>6074000</v>
      </c>
      <c r="G58" s="86">
        <v>1518500</v>
      </c>
      <c r="H58" s="86">
        <v>1518500</v>
      </c>
      <c r="I58" s="86">
        <v>1518500</v>
      </c>
      <c r="J58" s="86">
        <v>1518500</v>
      </c>
      <c r="K58" s="91"/>
      <c r="L58" s="164"/>
    </row>
    <row r="59" spans="3:12" ht="15">
      <c r="C59" s="67" t="s">
        <v>907</v>
      </c>
      <c r="D59" s="86" t="s">
        <v>411</v>
      </c>
      <c r="E59" s="89">
        <v>1000000</v>
      </c>
      <c r="F59" s="90">
        <v>1600000</v>
      </c>
      <c r="G59" s="86">
        <f aca="true" t="shared" si="0" ref="G59:G67">F59/4</f>
        <v>400000</v>
      </c>
      <c r="H59" s="86">
        <f aca="true" t="shared" si="1" ref="H59:H67">F59/4</f>
        <v>400000</v>
      </c>
      <c r="I59" s="86">
        <f aca="true" t="shared" si="2" ref="I59:I67">F59/4</f>
        <v>400000</v>
      </c>
      <c r="J59" s="86">
        <f aca="true" t="shared" si="3" ref="J59:J67">F59/4</f>
        <v>400000</v>
      </c>
      <c r="K59" s="91"/>
      <c r="L59" s="164"/>
    </row>
    <row r="60" spans="3:12" ht="15.75">
      <c r="C60" s="67" t="s">
        <v>908</v>
      </c>
      <c r="D60" s="88" t="s">
        <v>412</v>
      </c>
      <c r="E60" s="89">
        <v>5800000</v>
      </c>
      <c r="F60" s="230">
        <v>5000000</v>
      </c>
      <c r="G60" s="86">
        <f t="shared" si="0"/>
        <v>1250000</v>
      </c>
      <c r="H60" s="86">
        <f t="shared" si="1"/>
        <v>1250000</v>
      </c>
      <c r="I60" s="86">
        <f t="shared" si="2"/>
        <v>1250000</v>
      </c>
      <c r="J60" s="86">
        <f t="shared" si="3"/>
        <v>1250000</v>
      </c>
      <c r="K60" s="91"/>
      <c r="L60" s="164"/>
    </row>
    <row r="61" spans="3:12" s="223" customFormat="1" ht="15">
      <c r="C61" s="218" t="s">
        <v>913</v>
      </c>
      <c r="D61" s="219" t="s">
        <v>387</v>
      </c>
      <c r="E61" s="219">
        <v>3200000</v>
      </c>
      <c r="F61" s="220">
        <v>4998000</v>
      </c>
      <c r="G61" s="86">
        <f t="shared" si="0"/>
        <v>1249500</v>
      </c>
      <c r="H61" s="86">
        <f t="shared" si="1"/>
        <v>1249500</v>
      </c>
      <c r="I61" s="86">
        <f t="shared" si="2"/>
        <v>1249500</v>
      </c>
      <c r="J61" s="86">
        <f t="shared" si="3"/>
        <v>1249500</v>
      </c>
      <c r="K61" s="221"/>
      <c r="L61" s="222"/>
    </row>
    <row r="62" spans="3:12" s="223" customFormat="1" ht="15">
      <c r="C62" s="218" t="s">
        <v>914</v>
      </c>
      <c r="D62" s="219" t="s">
        <v>388</v>
      </c>
      <c r="E62" s="219">
        <v>1732000</v>
      </c>
      <c r="F62" s="220">
        <v>5325000</v>
      </c>
      <c r="G62" s="86">
        <f t="shared" si="0"/>
        <v>1331250</v>
      </c>
      <c r="H62" s="86">
        <f t="shared" si="1"/>
        <v>1331250</v>
      </c>
      <c r="I62" s="86">
        <f t="shared" si="2"/>
        <v>1331250</v>
      </c>
      <c r="J62" s="86">
        <f t="shared" si="3"/>
        <v>1331250</v>
      </c>
      <c r="K62" s="221"/>
      <c r="L62" s="222"/>
    </row>
    <row r="63" spans="3:12" ht="15">
      <c r="C63" s="67" t="s">
        <v>915</v>
      </c>
      <c r="D63" s="86" t="s">
        <v>389</v>
      </c>
      <c r="E63" s="86">
        <v>1150000</v>
      </c>
      <c r="F63" s="90">
        <v>3120000</v>
      </c>
      <c r="G63" s="86">
        <f t="shared" si="0"/>
        <v>780000</v>
      </c>
      <c r="H63" s="86">
        <f t="shared" si="1"/>
        <v>780000</v>
      </c>
      <c r="I63" s="86">
        <f t="shared" si="2"/>
        <v>780000</v>
      </c>
      <c r="J63" s="86">
        <f t="shared" si="3"/>
        <v>780000</v>
      </c>
      <c r="K63" s="91"/>
      <c r="L63" s="164"/>
    </row>
    <row r="64" spans="3:12" ht="15">
      <c r="C64" s="67" t="s">
        <v>916</v>
      </c>
      <c r="D64" s="86" t="s">
        <v>390</v>
      </c>
      <c r="E64" s="86">
        <v>260000</v>
      </c>
      <c r="F64" s="90">
        <v>800000</v>
      </c>
      <c r="G64" s="86">
        <f t="shared" si="0"/>
        <v>200000</v>
      </c>
      <c r="H64" s="86">
        <f t="shared" si="1"/>
        <v>200000</v>
      </c>
      <c r="I64" s="86">
        <f t="shared" si="2"/>
        <v>200000</v>
      </c>
      <c r="J64" s="86">
        <f t="shared" si="3"/>
        <v>200000</v>
      </c>
      <c r="K64" s="91"/>
      <c r="L64" s="164"/>
    </row>
    <row r="65" spans="3:12" ht="15">
      <c r="C65" s="67" t="s">
        <v>336</v>
      </c>
      <c r="D65" s="86" t="s">
        <v>391</v>
      </c>
      <c r="E65" s="86">
        <v>974984</v>
      </c>
      <c r="F65" s="90">
        <v>998000</v>
      </c>
      <c r="G65" s="86">
        <f t="shared" si="0"/>
        <v>249500</v>
      </c>
      <c r="H65" s="86">
        <f t="shared" si="1"/>
        <v>249500</v>
      </c>
      <c r="I65" s="86">
        <f t="shared" si="2"/>
        <v>249500</v>
      </c>
      <c r="J65" s="86">
        <f t="shared" si="3"/>
        <v>249500</v>
      </c>
      <c r="K65" s="91"/>
      <c r="L65" s="164"/>
    </row>
    <row r="66" spans="3:12" ht="15">
      <c r="C66" s="67" t="s">
        <v>917</v>
      </c>
      <c r="D66" s="86" t="s">
        <v>392</v>
      </c>
      <c r="E66" s="86">
        <v>2127768</v>
      </c>
      <c r="F66" s="90">
        <v>5050000</v>
      </c>
      <c r="G66" s="86">
        <f t="shared" si="0"/>
        <v>1262500</v>
      </c>
      <c r="H66" s="86">
        <f t="shared" si="1"/>
        <v>1262500</v>
      </c>
      <c r="I66" s="86">
        <f t="shared" si="2"/>
        <v>1262500</v>
      </c>
      <c r="J66" s="86">
        <f t="shared" si="3"/>
        <v>1262500</v>
      </c>
      <c r="K66" s="91"/>
      <c r="L66" s="164"/>
    </row>
    <row r="67" spans="3:12" ht="15">
      <c r="C67" s="67" t="s">
        <v>918</v>
      </c>
      <c r="D67" s="86" t="s">
        <v>393</v>
      </c>
      <c r="E67" s="86">
        <v>1267070</v>
      </c>
      <c r="F67" s="90">
        <v>2000000</v>
      </c>
      <c r="G67" s="86">
        <f t="shared" si="0"/>
        <v>500000</v>
      </c>
      <c r="H67" s="86">
        <f t="shared" si="1"/>
        <v>500000</v>
      </c>
      <c r="I67" s="86">
        <f t="shared" si="2"/>
        <v>500000</v>
      </c>
      <c r="J67" s="86">
        <f t="shared" si="3"/>
        <v>500000</v>
      </c>
      <c r="K67" s="91"/>
      <c r="L67" s="164"/>
    </row>
    <row r="68" spans="3:12" ht="15.75">
      <c r="C68" s="67"/>
      <c r="D68" s="90"/>
      <c r="E68" s="176">
        <f aca="true" t="shared" si="4" ref="E68:J68">SUM(E58:E67)</f>
        <v>18485706.13</v>
      </c>
      <c r="F68" s="176">
        <f t="shared" si="4"/>
        <v>34965000</v>
      </c>
      <c r="G68" s="176">
        <f t="shared" si="4"/>
        <v>8741250</v>
      </c>
      <c r="H68" s="176">
        <f t="shared" si="4"/>
        <v>8741250</v>
      </c>
      <c r="I68" s="176">
        <f t="shared" si="4"/>
        <v>8741250</v>
      </c>
      <c r="J68" s="176">
        <f t="shared" si="4"/>
        <v>8741250</v>
      </c>
      <c r="K68" s="91"/>
      <c r="L68" s="165"/>
    </row>
    <row r="69" spans="3:12" ht="15">
      <c r="C69" s="67"/>
      <c r="D69" s="88"/>
      <c r="E69" s="89"/>
      <c r="F69" s="90"/>
      <c r="G69" s="86"/>
      <c r="H69" s="86"/>
      <c r="I69" s="86"/>
      <c r="J69" s="86"/>
      <c r="K69" s="91"/>
      <c r="L69" s="164"/>
    </row>
    <row r="70" spans="3:12" ht="15.75">
      <c r="C70" s="72"/>
      <c r="D70" s="544" t="s">
        <v>769</v>
      </c>
      <c r="E70" s="545"/>
      <c r="F70" s="545"/>
      <c r="G70" s="545"/>
      <c r="H70" s="545"/>
      <c r="I70" s="545"/>
      <c r="J70" s="545"/>
      <c r="K70" s="91"/>
      <c r="L70" s="225"/>
    </row>
    <row r="71" spans="3:12" ht="15">
      <c r="C71" s="67" t="s">
        <v>919</v>
      </c>
      <c r="D71" s="86" t="s">
        <v>394</v>
      </c>
      <c r="E71" s="89">
        <v>598000</v>
      </c>
      <c r="F71" s="90">
        <v>1280000</v>
      </c>
      <c r="G71" s="86">
        <f>F71/4</f>
        <v>320000</v>
      </c>
      <c r="H71" s="86">
        <f>F71/4</f>
        <v>320000</v>
      </c>
      <c r="I71" s="86">
        <f>F71/4</f>
        <v>320000</v>
      </c>
      <c r="J71" s="86">
        <f>F71/4</f>
        <v>320000</v>
      </c>
      <c r="K71" s="91"/>
      <c r="L71" s="164"/>
    </row>
    <row r="72" spans="3:12" ht="15">
      <c r="C72" s="67" t="s">
        <v>920</v>
      </c>
      <c r="D72" s="86" t="s">
        <v>395</v>
      </c>
      <c r="E72" s="89">
        <v>330000</v>
      </c>
      <c r="F72" s="90">
        <v>748000</v>
      </c>
      <c r="G72" s="86">
        <f aca="true" t="shared" si="5" ref="G72:G88">F72/4</f>
        <v>187000</v>
      </c>
      <c r="H72" s="86">
        <f aca="true" t="shared" si="6" ref="H72:H88">F72/4</f>
        <v>187000</v>
      </c>
      <c r="I72" s="86">
        <f aca="true" t="shared" si="7" ref="I72:I88">F72/4</f>
        <v>187000</v>
      </c>
      <c r="J72" s="86">
        <f aca="true" t="shared" si="8" ref="J72:J88">F72/4</f>
        <v>187000</v>
      </c>
      <c r="K72" s="91"/>
      <c r="L72" s="164"/>
    </row>
    <row r="73" spans="3:12" ht="15">
      <c r="C73" s="67" t="s">
        <v>128</v>
      </c>
      <c r="D73" s="86" t="s">
        <v>396</v>
      </c>
      <c r="E73" s="89">
        <v>740000</v>
      </c>
      <c r="F73" s="90">
        <v>1713000</v>
      </c>
      <c r="G73" s="86">
        <f t="shared" si="5"/>
        <v>428250</v>
      </c>
      <c r="H73" s="86">
        <f t="shared" si="6"/>
        <v>428250</v>
      </c>
      <c r="I73" s="86">
        <f t="shared" si="7"/>
        <v>428250</v>
      </c>
      <c r="J73" s="86">
        <f t="shared" si="8"/>
        <v>428250</v>
      </c>
      <c r="K73" s="91"/>
      <c r="L73" s="164"/>
    </row>
    <row r="74" spans="3:12" ht="15">
      <c r="C74" s="67" t="s">
        <v>790</v>
      </c>
      <c r="D74" s="86" t="s">
        <v>397</v>
      </c>
      <c r="E74" s="89">
        <v>840000</v>
      </c>
      <c r="F74" s="90">
        <v>2138000</v>
      </c>
      <c r="G74" s="86">
        <f t="shared" si="5"/>
        <v>534500</v>
      </c>
      <c r="H74" s="86">
        <f t="shared" si="6"/>
        <v>534500</v>
      </c>
      <c r="I74" s="86">
        <f t="shared" si="7"/>
        <v>534500</v>
      </c>
      <c r="J74" s="86">
        <f t="shared" si="8"/>
        <v>534500</v>
      </c>
      <c r="K74" s="91"/>
      <c r="L74" s="164"/>
    </row>
    <row r="75" spans="3:12" ht="15">
      <c r="C75" s="67" t="s">
        <v>132</v>
      </c>
      <c r="D75" s="86" t="s">
        <v>398</v>
      </c>
      <c r="E75" s="89">
        <v>6290000</v>
      </c>
      <c r="F75" s="90">
        <v>8538000</v>
      </c>
      <c r="G75" s="86">
        <f t="shared" si="5"/>
        <v>2134500</v>
      </c>
      <c r="H75" s="86">
        <f t="shared" si="6"/>
        <v>2134500</v>
      </c>
      <c r="I75" s="86">
        <f t="shared" si="7"/>
        <v>2134500</v>
      </c>
      <c r="J75" s="86">
        <f t="shared" si="8"/>
        <v>2134500</v>
      </c>
      <c r="K75" s="91"/>
      <c r="L75" s="164"/>
    </row>
    <row r="76" spans="3:12" ht="15">
      <c r="C76" s="67" t="s">
        <v>337</v>
      </c>
      <c r="D76" s="86" t="s">
        <v>399</v>
      </c>
      <c r="E76" s="89">
        <v>20000</v>
      </c>
      <c r="F76" s="90">
        <v>200000</v>
      </c>
      <c r="G76" s="86">
        <f t="shared" si="5"/>
        <v>50000</v>
      </c>
      <c r="H76" s="86">
        <f t="shared" si="6"/>
        <v>50000</v>
      </c>
      <c r="I76" s="86">
        <f t="shared" si="7"/>
        <v>50000</v>
      </c>
      <c r="J76" s="86">
        <f t="shared" si="8"/>
        <v>50000</v>
      </c>
      <c r="K76" s="91"/>
      <c r="L76" s="164"/>
    </row>
    <row r="77" spans="3:12" ht="15">
      <c r="C77" s="67" t="s">
        <v>338</v>
      </c>
      <c r="D77" s="86" t="s">
        <v>400</v>
      </c>
      <c r="E77" s="89">
        <v>250000</v>
      </c>
      <c r="F77" s="90">
        <v>480000</v>
      </c>
      <c r="G77" s="86">
        <f t="shared" si="5"/>
        <v>120000</v>
      </c>
      <c r="H77" s="86">
        <f t="shared" si="6"/>
        <v>120000</v>
      </c>
      <c r="I77" s="86">
        <f t="shared" si="7"/>
        <v>120000</v>
      </c>
      <c r="J77" s="86">
        <f t="shared" si="8"/>
        <v>120000</v>
      </c>
      <c r="K77" s="91"/>
      <c r="L77" s="164"/>
    </row>
    <row r="78" spans="3:12" s="223" customFormat="1" ht="15">
      <c r="C78" s="218" t="s">
        <v>339</v>
      </c>
      <c r="D78" s="219" t="s">
        <v>401</v>
      </c>
      <c r="E78" s="224">
        <v>350000</v>
      </c>
      <c r="F78" s="220">
        <v>500000</v>
      </c>
      <c r="G78" s="86">
        <f t="shared" si="5"/>
        <v>125000</v>
      </c>
      <c r="H78" s="86">
        <f t="shared" si="6"/>
        <v>125000</v>
      </c>
      <c r="I78" s="86">
        <f t="shared" si="7"/>
        <v>125000</v>
      </c>
      <c r="J78" s="86">
        <f t="shared" si="8"/>
        <v>125000</v>
      </c>
      <c r="K78" s="221"/>
      <c r="L78" s="222"/>
    </row>
    <row r="79" spans="3:12" s="223" customFormat="1" ht="15">
      <c r="C79" s="218" t="s">
        <v>340</v>
      </c>
      <c r="D79" s="219" t="s">
        <v>402</v>
      </c>
      <c r="E79" s="224">
        <v>350000</v>
      </c>
      <c r="F79" s="220">
        <v>498000</v>
      </c>
      <c r="G79" s="86">
        <f t="shared" si="5"/>
        <v>124500</v>
      </c>
      <c r="H79" s="86">
        <f t="shared" si="6"/>
        <v>124500</v>
      </c>
      <c r="I79" s="86">
        <f t="shared" si="7"/>
        <v>124500</v>
      </c>
      <c r="J79" s="86">
        <f t="shared" si="8"/>
        <v>124500</v>
      </c>
      <c r="K79" s="221"/>
      <c r="L79" s="222"/>
    </row>
    <row r="80" spans="3:12" s="223" customFormat="1" ht="15">
      <c r="C80" s="218" t="s">
        <v>341</v>
      </c>
      <c r="D80" s="219" t="s">
        <v>403</v>
      </c>
      <c r="E80" s="224">
        <v>400000</v>
      </c>
      <c r="F80" s="220">
        <v>400000</v>
      </c>
      <c r="G80" s="86">
        <f t="shared" si="5"/>
        <v>100000</v>
      </c>
      <c r="H80" s="86">
        <f t="shared" si="6"/>
        <v>100000</v>
      </c>
      <c r="I80" s="86">
        <f t="shared" si="7"/>
        <v>100000</v>
      </c>
      <c r="J80" s="86">
        <f t="shared" si="8"/>
        <v>100000</v>
      </c>
      <c r="K80" s="221"/>
      <c r="L80" s="222"/>
    </row>
    <row r="81" spans="3:12" s="223" customFormat="1" ht="15">
      <c r="C81" s="218" t="s">
        <v>159</v>
      </c>
      <c r="D81" s="219" t="s">
        <v>404</v>
      </c>
      <c r="E81" s="224">
        <v>200000</v>
      </c>
      <c r="F81" s="220">
        <v>320000</v>
      </c>
      <c r="G81" s="86">
        <f t="shared" si="5"/>
        <v>80000</v>
      </c>
      <c r="H81" s="86">
        <f t="shared" si="6"/>
        <v>80000</v>
      </c>
      <c r="I81" s="86">
        <f t="shared" si="7"/>
        <v>80000</v>
      </c>
      <c r="J81" s="86">
        <f t="shared" si="8"/>
        <v>80000</v>
      </c>
      <c r="K81" s="221"/>
      <c r="L81" s="222"/>
    </row>
    <row r="82" spans="3:12" s="223" customFormat="1" ht="15">
      <c r="C82" s="218" t="s">
        <v>162</v>
      </c>
      <c r="D82" s="219" t="s">
        <v>405</v>
      </c>
      <c r="E82" s="224">
        <v>13200</v>
      </c>
      <c r="F82" s="220">
        <v>100000</v>
      </c>
      <c r="G82" s="86">
        <f t="shared" si="5"/>
        <v>25000</v>
      </c>
      <c r="H82" s="86">
        <f t="shared" si="6"/>
        <v>25000</v>
      </c>
      <c r="I82" s="86">
        <f t="shared" si="7"/>
        <v>25000</v>
      </c>
      <c r="J82" s="86">
        <f t="shared" si="8"/>
        <v>25000</v>
      </c>
      <c r="K82" s="221"/>
      <c r="L82" s="222"/>
    </row>
    <row r="83" spans="3:12" s="223" customFormat="1" ht="15">
      <c r="C83" s="218" t="s">
        <v>410</v>
      </c>
      <c r="D83" s="219" t="s">
        <v>406</v>
      </c>
      <c r="E83" s="224">
        <v>627483</v>
      </c>
      <c r="F83" s="220">
        <v>500000</v>
      </c>
      <c r="G83" s="86">
        <f t="shared" si="5"/>
        <v>125000</v>
      </c>
      <c r="H83" s="86">
        <f t="shared" si="6"/>
        <v>125000</v>
      </c>
      <c r="I83" s="86">
        <f t="shared" si="7"/>
        <v>125000</v>
      </c>
      <c r="J83" s="86">
        <f t="shared" si="8"/>
        <v>125000</v>
      </c>
      <c r="K83" s="221"/>
      <c r="L83" s="222"/>
    </row>
    <row r="84" spans="3:12" s="223" customFormat="1" ht="15">
      <c r="C84" s="218" t="s">
        <v>796</v>
      </c>
      <c r="D84" s="219" t="s">
        <v>407</v>
      </c>
      <c r="E84" s="224">
        <v>0</v>
      </c>
      <c r="F84" s="220">
        <v>0</v>
      </c>
      <c r="G84" s="86">
        <f t="shared" si="5"/>
        <v>0</v>
      </c>
      <c r="H84" s="86">
        <f t="shared" si="6"/>
        <v>0</v>
      </c>
      <c r="I84" s="86">
        <f t="shared" si="7"/>
        <v>0</v>
      </c>
      <c r="J84" s="86">
        <f t="shared" si="8"/>
        <v>0</v>
      </c>
      <c r="K84" s="221"/>
      <c r="L84" s="222"/>
    </row>
    <row r="85" spans="3:12" s="223" customFormat="1" ht="15">
      <c r="C85" s="218" t="s">
        <v>342</v>
      </c>
      <c r="D85" s="219" t="s">
        <v>408</v>
      </c>
      <c r="E85" s="224">
        <v>300000</v>
      </c>
      <c r="F85" s="220">
        <v>300000</v>
      </c>
      <c r="G85" s="86">
        <f t="shared" si="5"/>
        <v>75000</v>
      </c>
      <c r="H85" s="86">
        <f t="shared" si="6"/>
        <v>75000</v>
      </c>
      <c r="I85" s="86">
        <f t="shared" si="7"/>
        <v>75000</v>
      </c>
      <c r="J85" s="86">
        <f t="shared" si="8"/>
        <v>75000</v>
      </c>
      <c r="K85" s="221"/>
      <c r="L85" s="222"/>
    </row>
    <row r="86" spans="3:12" s="223" customFormat="1" ht="15.75">
      <c r="C86" s="218" t="s">
        <v>343</v>
      </c>
      <c r="D86" s="219" t="s">
        <v>409</v>
      </c>
      <c r="E86" s="224">
        <f>'Средства за посебне намене'!E11</f>
        <v>280000</v>
      </c>
      <c r="F86" s="232">
        <v>480000</v>
      </c>
      <c r="G86" s="86">
        <f t="shared" si="5"/>
        <v>120000</v>
      </c>
      <c r="H86" s="86">
        <f t="shared" si="6"/>
        <v>120000</v>
      </c>
      <c r="I86" s="86">
        <f t="shared" si="7"/>
        <v>120000</v>
      </c>
      <c r="J86" s="86">
        <f t="shared" si="8"/>
        <v>120000</v>
      </c>
      <c r="K86" s="221"/>
      <c r="L86" s="222"/>
    </row>
    <row r="87" spans="3:12" ht="15">
      <c r="C87" s="67" t="s">
        <v>173</v>
      </c>
      <c r="D87" s="86" t="s">
        <v>903</v>
      </c>
      <c r="E87" s="89">
        <v>280000</v>
      </c>
      <c r="F87" s="90">
        <v>280000</v>
      </c>
      <c r="G87" s="86">
        <f t="shared" si="5"/>
        <v>70000</v>
      </c>
      <c r="H87" s="86">
        <f t="shared" si="6"/>
        <v>70000</v>
      </c>
      <c r="I87" s="86">
        <f t="shared" si="7"/>
        <v>70000</v>
      </c>
      <c r="J87" s="86">
        <f t="shared" si="8"/>
        <v>70000</v>
      </c>
      <c r="K87" s="91"/>
      <c r="L87" s="164"/>
    </row>
    <row r="88" spans="3:12" ht="15">
      <c r="C88" s="67" t="s">
        <v>344</v>
      </c>
      <c r="D88" s="86" t="s">
        <v>751</v>
      </c>
      <c r="E88" s="89">
        <v>43200</v>
      </c>
      <c r="F88" s="90">
        <v>50000</v>
      </c>
      <c r="G88" s="86">
        <f t="shared" si="5"/>
        <v>12500</v>
      </c>
      <c r="H88" s="86">
        <f t="shared" si="6"/>
        <v>12500</v>
      </c>
      <c r="I88" s="86">
        <f t="shared" si="7"/>
        <v>12500</v>
      </c>
      <c r="J88" s="86">
        <f t="shared" si="8"/>
        <v>12500</v>
      </c>
      <c r="K88" s="91"/>
      <c r="L88" s="164"/>
    </row>
    <row r="89" spans="3:12" ht="15.75">
      <c r="C89" s="67"/>
      <c r="D89" s="92"/>
      <c r="E89" s="93">
        <f aca="true" t="shared" si="9" ref="E89:J89">SUM(E71:E88)</f>
        <v>11911883</v>
      </c>
      <c r="F89" s="93">
        <f t="shared" si="9"/>
        <v>18525000</v>
      </c>
      <c r="G89" s="93">
        <f t="shared" si="9"/>
        <v>4631250</v>
      </c>
      <c r="H89" s="93">
        <f t="shared" si="9"/>
        <v>4631250</v>
      </c>
      <c r="I89" s="93">
        <f t="shared" si="9"/>
        <v>4631250</v>
      </c>
      <c r="J89" s="93">
        <f t="shared" si="9"/>
        <v>4631250</v>
      </c>
      <c r="K89" s="91"/>
      <c r="L89" s="166"/>
    </row>
    <row r="90" spans="3:12" ht="15.75">
      <c r="C90" s="67"/>
      <c r="D90" s="94"/>
      <c r="E90" s="95"/>
      <c r="F90" s="96"/>
      <c r="G90" s="86"/>
      <c r="H90" s="86"/>
      <c r="I90" s="86"/>
      <c r="J90" s="86"/>
      <c r="K90" s="91"/>
      <c r="L90" s="75"/>
    </row>
    <row r="91" spans="3:12" ht="15.75">
      <c r="C91" s="79"/>
      <c r="D91" s="408"/>
      <c r="E91" s="409"/>
      <c r="F91" s="410"/>
      <c r="G91" s="225"/>
      <c r="H91" s="225"/>
      <c r="I91" s="225"/>
      <c r="J91" s="225"/>
      <c r="K91" s="91"/>
      <c r="L91" s="75"/>
    </row>
    <row r="92" spans="3:12" ht="15.75">
      <c r="C92" s="79"/>
      <c r="D92" s="408"/>
      <c r="E92" s="409"/>
      <c r="F92" s="410"/>
      <c r="G92" s="225"/>
      <c r="H92" s="225"/>
      <c r="I92" s="225"/>
      <c r="J92" s="225"/>
      <c r="K92" s="91"/>
      <c r="L92" s="75"/>
    </row>
    <row r="93" spans="3:12" ht="15.75">
      <c r="C93" s="79"/>
      <c r="D93" s="408"/>
      <c r="E93" s="409"/>
      <c r="F93" s="410"/>
      <c r="G93" s="225"/>
      <c r="H93" s="225"/>
      <c r="I93" s="225"/>
      <c r="J93" s="225"/>
      <c r="K93" s="91"/>
      <c r="L93" s="75"/>
    </row>
    <row r="94" spans="3:12" ht="15.75">
      <c r="C94" s="79"/>
      <c r="D94" s="408"/>
      <c r="E94" s="409"/>
      <c r="F94" s="410"/>
      <c r="G94" s="225"/>
      <c r="H94" s="225"/>
      <c r="I94" s="225"/>
      <c r="J94" s="225"/>
      <c r="K94" s="91"/>
      <c r="L94" s="75"/>
    </row>
    <row r="95" spans="4:12" ht="15">
      <c r="D95" s="91"/>
      <c r="E95" s="91"/>
      <c r="F95" s="91"/>
      <c r="G95" s="91"/>
      <c r="H95" s="91"/>
      <c r="I95" s="91"/>
      <c r="J95" s="91"/>
      <c r="K95" s="91"/>
      <c r="L95" s="75"/>
    </row>
    <row r="96" spans="6:9" ht="15">
      <c r="F96" s="91"/>
      <c r="G96" s="91"/>
      <c r="H96" s="91"/>
      <c r="I96" s="91"/>
    </row>
    <row r="102" spans="3:10" ht="15.75">
      <c r="C102" s="546" t="s">
        <v>326</v>
      </c>
      <c r="D102" s="546"/>
      <c r="E102" s="546"/>
      <c r="F102" s="546"/>
      <c r="G102" s="546"/>
      <c r="H102" s="546"/>
      <c r="I102" s="546"/>
      <c r="J102" s="546"/>
    </row>
    <row r="103" spans="3:10" ht="15.75">
      <c r="C103" s="61"/>
      <c r="D103" s="61"/>
      <c r="E103" s="61"/>
      <c r="F103" s="61"/>
      <c r="G103" s="61"/>
      <c r="H103" s="61"/>
      <c r="I103" s="61"/>
      <c r="J103" s="62"/>
    </row>
    <row r="104" spans="3:9" ht="15">
      <c r="C104" s="60"/>
      <c r="D104" s="60"/>
      <c r="E104" s="60"/>
      <c r="F104" s="60"/>
      <c r="G104" s="60"/>
      <c r="H104" s="63"/>
      <c r="I104" s="63"/>
    </row>
    <row r="105" spans="3:10" ht="15">
      <c r="C105" s="60"/>
      <c r="D105" s="60"/>
      <c r="E105" s="64"/>
      <c r="F105" s="60"/>
      <c r="G105" s="60"/>
      <c r="H105" s="60"/>
      <c r="J105" s="65" t="s">
        <v>865</v>
      </c>
    </row>
    <row r="106" spans="3:10" ht="15">
      <c r="C106" s="547" t="s">
        <v>853</v>
      </c>
      <c r="D106" s="549" t="s">
        <v>928</v>
      </c>
      <c r="E106" s="553" t="s">
        <v>1112</v>
      </c>
      <c r="F106" s="553" t="s">
        <v>1113</v>
      </c>
      <c r="G106" s="551" t="s">
        <v>1129</v>
      </c>
      <c r="H106" s="551" t="s">
        <v>1130</v>
      </c>
      <c r="I106" s="551" t="s">
        <v>1131</v>
      </c>
      <c r="J106" s="551" t="s">
        <v>1132</v>
      </c>
    </row>
    <row r="107" spans="3:10" ht="15">
      <c r="C107" s="548"/>
      <c r="D107" s="550"/>
      <c r="E107" s="553"/>
      <c r="F107" s="553"/>
      <c r="G107" s="552"/>
      <c r="H107" s="552"/>
      <c r="I107" s="552"/>
      <c r="J107" s="552"/>
    </row>
    <row r="108" spans="3:10" ht="15.75">
      <c r="C108" s="66"/>
      <c r="D108" s="542" t="s">
        <v>768</v>
      </c>
      <c r="E108" s="543"/>
      <c r="F108" s="543"/>
      <c r="G108" s="543"/>
      <c r="H108" s="543"/>
      <c r="I108" s="543"/>
      <c r="J108" s="543"/>
    </row>
    <row r="109" spans="3:10" s="223" customFormat="1" ht="15">
      <c r="C109" s="218" t="s">
        <v>930</v>
      </c>
      <c r="D109" s="226" t="s">
        <v>851</v>
      </c>
      <c r="E109" s="227"/>
      <c r="F109" s="228"/>
      <c r="G109" s="229"/>
      <c r="H109" s="229"/>
      <c r="I109" s="229"/>
      <c r="J109" s="229"/>
    </row>
    <row r="110" spans="3:10" s="223" customFormat="1" ht="15">
      <c r="C110" s="218" t="s">
        <v>931</v>
      </c>
      <c r="D110" s="228" t="s">
        <v>852</v>
      </c>
      <c r="E110" s="227"/>
      <c r="F110" s="228"/>
      <c r="G110" s="229"/>
      <c r="H110" s="229"/>
      <c r="I110" s="229"/>
      <c r="J110" s="229"/>
    </row>
    <row r="111" spans="3:10" ht="15">
      <c r="C111" s="67" t="s">
        <v>932</v>
      </c>
      <c r="D111" s="70"/>
      <c r="E111" s="69"/>
      <c r="F111" s="70"/>
      <c r="G111" s="71"/>
      <c r="H111" s="71"/>
      <c r="I111" s="71"/>
      <c r="J111" s="71"/>
    </row>
    <row r="112" spans="3:10" ht="15">
      <c r="C112" s="67" t="s">
        <v>933</v>
      </c>
      <c r="D112" s="68"/>
      <c r="E112" s="69"/>
      <c r="F112" s="70"/>
      <c r="G112" s="71"/>
      <c r="H112" s="71"/>
      <c r="I112" s="71"/>
      <c r="J112" s="71"/>
    </row>
    <row r="113" spans="3:10" ht="15">
      <c r="C113" s="67" t="s">
        <v>934</v>
      </c>
      <c r="D113" s="70"/>
      <c r="E113" s="69"/>
      <c r="F113" s="70"/>
      <c r="G113" s="71"/>
      <c r="H113" s="71"/>
      <c r="I113" s="71"/>
      <c r="J113" s="71"/>
    </row>
    <row r="114" spans="3:10" ht="15">
      <c r="C114" s="67" t="s">
        <v>935</v>
      </c>
      <c r="D114" s="68"/>
      <c r="E114" s="69"/>
      <c r="F114" s="70"/>
      <c r="G114" s="71"/>
      <c r="H114" s="71"/>
      <c r="I114" s="71"/>
      <c r="J114" s="71"/>
    </row>
    <row r="115" spans="3:10" ht="15">
      <c r="C115" s="67" t="s">
        <v>936</v>
      </c>
      <c r="D115" s="68"/>
      <c r="E115" s="69"/>
      <c r="F115" s="70"/>
      <c r="G115" s="71"/>
      <c r="H115" s="71"/>
      <c r="I115" s="71"/>
      <c r="J115" s="71"/>
    </row>
    <row r="116" spans="3:10" ht="15">
      <c r="C116" s="67" t="s">
        <v>937</v>
      </c>
      <c r="D116" s="70"/>
      <c r="E116" s="69"/>
      <c r="F116" s="70"/>
      <c r="G116" s="71"/>
      <c r="H116" s="71"/>
      <c r="I116" s="71"/>
      <c r="J116" s="71"/>
    </row>
    <row r="117" spans="3:10" ht="15">
      <c r="C117" s="67" t="s">
        <v>869</v>
      </c>
      <c r="D117" s="70"/>
      <c r="E117" s="69"/>
      <c r="F117" s="70"/>
      <c r="G117" s="71"/>
      <c r="H117" s="71"/>
      <c r="I117" s="71"/>
      <c r="J117" s="71"/>
    </row>
    <row r="118" spans="3:10" ht="15">
      <c r="C118" s="67" t="s">
        <v>870</v>
      </c>
      <c r="D118" s="68"/>
      <c r="E118" s="69"/>
      <c r="F118" s="70"/>
      <c r="G118" s="71"/>
      <c r="H118" s="71"/>
      <c r="I118" s="71"/>
      <c r="J118" s="71"/>
    </row>
    <row r="119" spans="3:10" ht="15.75">
      <c r="C119" s="72"/>
      <c r="D119" s="540" t="s">
        <v>769</v>
      </c>
      <c r="E119" s="541"/>
      <c r="F119" s="541"/>
      <c r="G119" s="541"/>
      <c r="H119" s="541"/>
      <c r="I119" s="541"/>
      <c r="J119" s="541"/>
    </row>
    <row r="120" spans="3:10" ht="15">
      <c r="C120" s="67" t="s">
        <v>872</v>
      </c>
      <c r="D120" s="68"/>
      <c r="E120" s="69"/>
      <c r="F120" s="70"/>
      <c r="G120" s="71"/>
      <c r="H120" s="71"/>
      <c r="I120" s="71"/>
      <c r="J120" s="71"/>
    </row>
    <row r="121" spans="3:10" ht="15">
      <c r="C121" s="67" t="s">
        <v>873</v>
      </c>
      <c r="D121" s="68"/>
      <c r="E121" s="69"/>
      <c r="F121" s="70"/>
      <c r="G121" s="71"/>
      <c r="H121" s="71"/>
      <c r="I121" s="71"/>
      <c r="J121" s="71"/>
    </row>
    <row r="122" spans="3:10" ht="15">
      <c r="C122" s="67" t="s">
        <v>874</v>
      </c>
      <c r="D122" s="68"/>
      <c r="E122" s="69"/>
      <c r="F122" s="70"/>
      <c r="G122" s="71"/>
      <c r="H122" s="71"/>
      <c r="I122" s="71"/>
      <c r="J122" s="71"/>
    </row>
    <row r="123" spans="3:10" ht="15">
      <c r="C123" s="67" t="s">
        <v>876</v>
      </c>
      <c r="D123" s="70"/>
      <c r="E123" s="69"/>
      <c r="F123" s="70"/>
      <c r="G123" s="71"/>
      <c r="H123" s="71"/>
      <c r="I123" s="71"/>
      <c r="J123" s="71"/>
    </row>
    <row r="124" spans="3:10" ht="15">
      <c r="C124" s="67" t="s">
        <v>877</v>
      </c>
      <c r="D124" s="70"/>
      <c r="E124" s="69"/>
      <c r="F124" s="70"/>
      <c r="G124" s="71"/>
      <c r="H124" s="71"/>
      <c r="I124" s="71"/>
      <c r="J124" s="71"/>
    </row>
    <row r="125" spans="3:10" ht="15">
      <c r="C125" s="67" t="s">
        <v>878</v>
      </c>
      <c r="D125" s="68"/>
      <c r="E125" s="69"/>
      <c r="F125" s="70"/>
      <c r="G125" s="71"/>
      <c r="H125" s="71"/>
      <c r="I125" s="71"/>
      <c r="J125" s="71"/>
    </row>
    <row r="126" spans="3:10" ht="15">
      <c r="C126" s="67" t="s">
        <v>880</v>
      </c>
      <c r="D126" s="70"/>
      <c r="E126" s="69"/>
      <c r="F126" s="70"/>
      <c r="G126" s="71"/>
      <c r="H126" s="71"/>
      <c r="I126" s="71"/>
      <c r="J126" s="71"/>
    </row>
    <row r="127" spans="3:10" ht="15">
      <c r="C127" s="67" t="s">
        <v>881</v>
      </c>
      <c r="D127" s="70"/>
      <c r="E127" s="69"/>
      <c r="F127" s="70"/>
      <c r="G127" s="71"/>
      <c r="H127" s="71"/>
      <c r="I127" s="71"/>
      <c r="J127" s="71"/>
    </row>
    <row r="128" spans="3:10" ht="15">
      <c r="C128" s="67" t="s">
        <v>882</v>
      </c>
      <c r="D128" s="68"/>
      <c r="E128" s="69"/>
      <c r="F128" s="70"/>
      <c r="G128" s="71"/>
      <c r="H128" s="71"/>
      <c r="I128" s="71"/>
      <c r="J128" s="71"/>
    </row>
    <row r="129" spans="3:10" ht="15">
      <c r="C129" s="67" t="s">
        <v>884</v>
      </c>
      <c r="D129" s="68"/>
      <c r="E129" s="69"/>
      <c r="F129" s="70"/>
      <c r="G129" s="71"/>
      <c r="H129" s="71"/>
      <c r="I129" s="71"/>
      <c r="J129" s="71"/>
    </row>
    <row r="130" spans="3:10" ht="15">
      <c r="C130" s="67" t="s">
        <v>885</v>
      </c>
      <c r="D130" s="68"/>
      <c r="E130" s="69"/>
      <c r="F130" s="70"/>
      <c r="G130" s="71"/>
      <c r="H130" s="71"/>
      <c r="I130" s="71"/>
      <c r="J130" s="71"/>
    </row>
    <row r="131" spans="3:10" ht="15">
      <c r="C131" s="67" t="s">
        <v>886</v>
      </c>
      <c r="D131" s="70"/>
      <c r="E131" s="69"/>
      <c r="F131" s="70"/>
      <c r="G131" s="71"/>
      <c r="H131" s="71"/>
      <c r="I131" s="71"/>
      <c r="J131" s="71"/>
    </row>
    <row r="132" spans="3:10" ht="15">
      <c r="C132" s="67" t="s">
        <v>887</v>
      </c>
      <c r="D132" s="68"/>
      <c r="E132" s="69"/>
      <c r="F132" s="70"/>
      <c r="G132" s="71"/>
      <c r="H132" s="71"/>
      <c r="I132" s="71"/>
      <c r="J132" s="71"/>
    </row>
    <row r="133" spans="3:10" ht="15.75">
      <c r="C133" s="67"/>
      <c r="D133" s="73" t="s">
        <v>770</v>
      </c>
      <c r="E133" s="74"/>
      <c r="F133" s="74"/>
      <c r="G133" s="75"/>
      <c r="H133" s="75"/>
      <c r="I133" s="75"/>
      <c r="J133" s="75"/>
    </row>
    <row r="134" spans="3:10" ht="15.75">
      <c r="C134" s="67" t="s">
        <v>888</v>
      </c>
      <c r="D134" s="76"/>
      <c r="E134" s="77"/>
      <c r="F134" s="78"/>
      <c r="G134" s="71"/>
      <c r="H134" s="71"/>
      <c r="I134" s="71"/>
      <c r="J134" s="71"/>
    </row>
  </sheetData>
  <sheetProtection/>
  <mergeCells count="33">
    <mergeCell ref="C5:J5"/>
    <mergeCell ref="C9:C10"/>
    <mergeCell ref="D9:D10"/>
    <mergeCell ref="E9:E10"/>
    <mergeCell ref="F9:F10"/>
    <mergeCell ref="D55:D56"/>
    <mergeCell ref="G9:G10"/>
    <mergeCell ref="H9:H10"/>
    <mergeCell ref="J9:J10"/>
    <mergeCell ref="I9:I10"/>
    <mergeCell ref="D11:J11"/>
    <mergeCell ref="D22:J22"/>
    <mergeCell ref="E55:E56"/>
    <mergeCell ref="F55:F56"/>
    <mergeCell ref="G55:G56"/>
    <mergeCell ref="J106:J107"/>
    <mergeCell ref="E106:E107"/>
    <mergeCell ref="F106:F107"/>
    <mergeCell ref="C51:J51"/>
    <mergeCell ref="C55:C56"/>
    <mergeCell ref="H55:H56"/>
    <mergeCell ref="I55:I56"/>
    <mergeCell ref="J55:J56"/>
    <mergeCell ref="H106:H107"/>
    <mergeCell ref="I106:I107"/>
    <mergeCell ref="D108:J108"/>
    <mergeCell ref="D119:J119"/>
    <mergeCell ref="D57:J57"/>
    <mergeCell ref="D70:J70"/>
    <mergeCell ref="C102:J102"/>
    <mergeCell ref="C106:C107"/>
    <mergeCell ref="D106:D107"/>
    <mergeCell ref="G106:G10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S19"/>
  <sheetViews>
    <sheetView zoomScale="75" zoomScaleNormal="75" zoomScalePageLayoutView="0" workbookViewId="0" topLeftCell="A1">
      <selection activeCell="J29" sqref="J29"/>
    </sheetView>
  </sheetViews>
  <sheetFormatPr defaultColWidth="9.140625" defaultRowHeight="12.75"/>
  <cols>
    <col min="1" max="1" width="9.140625" style="1" customWidth="1"/>
    <col min="2" max="2" width="5.57421875" style="1" customWidth="1"/>
    <col min="3" max="3" width="7.28125" style="1" customWidth="1"/>
    <col min="4" max="4" width="27.7109375" style="1" customWidth="1"/>
    <col min="5" max="5" width="17.28125" style="1" customWidth="1"/>
    <col min="6" max="6" width="19.00390625" style="1" customWidth="1"/>
    <col min="7" max="7" width="20.00390625" style="1" customWidth="1"/>
    <col min="8" max="8" width="19.8515625" style="1" customWidth="1"/>
    <col min="9" max="9" width="19.57421875" style="1" customWidth="1"/>
    <col min="10" max="10" width="19.421875" style="1" customWidth="1"/>
    <col min="11" max="11" width="29.8515625" style="1" customWidth="1"/>
    <col min="12" max="12" width="29.140625" style="1" customWidth="1"/>
    <col min="13" max="13" width="33.00390625" style="1" customWidth="1"/>
    <col min="14" max="14" width="29.8515625" style="1" customWidth="1"/>
    <col min="15" max="15" width="34.28125" style="1" customWidth="1"/>
    <col min="16" max="16" width="27.140625" style="1" customWidth="1"/>
    <col min="17" max="17" width="36.8515625" style="1" customWidth="1"/>
    <col min="18" max="16384" width="9.140625" style="1" customWidth="1"/>
  </cols>
  <sheetData>
    <row r="3" spans="3:10" s="5" customFormat="1" ht="27.75" customHeight="1">
      <c r="C3" s="5" t="s">
        <v>1114</v>
      </c>
      <c r="J3" s="5" t="s">
        <v>950</v>
      </c>
    </row>
    <row r="4" spans="4:17" ht="15.75"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</row>
    <row r="5" spans="3:17" ht="15.75">
      <c r="C5" s="556" t="s">
        <v>746</v>
      </c>
      <c r="D5" s="556"/>
      <c r="E5" s="556"/>
      <c r="F5" s="556"/>
      <c r="G5" s="556"/>
      <c r="H5" s="556"/>
      <c r="I5" s="556"/>
      <c r="J5" s="556"/>
      <c r="K5" s="204"/>
      <c r="L5" s="204"/>
      <c r="M5" s="204"/>
      <c r="N5" s="204"/>
      <c r="O5" s="204"/>
      <c r="P5" s="204"/>
      <c r="Q5" s="204"/>
    </row>
    <row r="6" spans="4:17" ht="15.75"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</row>
    <row r="7" spans="4:17" ht="15.75">
      <c r="D7" s="206"/>
      <c r="E7" s="206"/>
      <c r="J7" s="16" t="s">
        <v>865</v>
      </c>
      <c r="L7" s="206"/>
      <c r="M7" s="206"/>
      <c r="N7" s="206"/>
      <c r="O7" s="206"/>
      <c r="P7" s="206"/>
      <c r="Q7" s="206"/>
    </row>
    <row r="8" spans="3:19" s="210" customFormat="1" ht="42" customHeight="1">
      <c r="C8" s="535" t="s">
        <v>866</v>
      </c>
      <c r="D8" s="557" t="s">
        <v>747</v>
      </c>
      <c r="E8" s="559" t="s">
        <v>1112</v>
      </c>
      <c r="F8" s="559" t="s">
        <v>1113</v>
      </c>
      <c r="G8" s="554" t="s">
        <v>1129</v>
      </c>
      <c r="H8" s="554" t="s">
        <v>1130</v>
      </c>
      <c r="I8" s="554" t="s">
        <v>1131</v>
      </c>
      <c r="J8" s="554" t="s">
        <v>1132</v>
      </c>
      <c r="K8" s="207"/>
      <c r="L8" s="207"/>
      <c r="M8" s="207"/>
      <c r="N8" s="207"/>
      <c r="O8" s="207"/>
      <c r="P8" s="208"/>
      <c r="Q8" s="209"/>
      <c r="R8" s="209"/>
      <c r="S8" s="209"/>
    </row>
    <row r="9" spans="3:19" s="210" customFormat="1" ht="19.5" customHeight="1">
      <c r="C9" s="535"/>
      <c r="D9" s="558"/>
      <c r="E9" s="559"/>
      <c r="F9" s="559"/>
      <c r="G9" s="555"/>
      <c r="H9" s="555"/>
      <c r="I9" s="555"/>
      <c r="J9" s="555"/>
      <c r="K9" s="209"/>
      <c r="L9" s="209"/>
      <c r="M9" s="209"/>
      <c r="N9" s="209"/>
      <c r="O9" s="209"/>
      <c r="P9" s="209"/>
      <c r="Q9" s="209"/>
      <c r="R9" s="209"/>
      <c r="S9" s="209"/>
    </row>
    <row r="10" spans="3:19" s="214" customFormat="1" ht="34.5" customHeight="1">
      <c r="C10" s="13" t="s">
        <v>930</v>
      </c>
      <c r="D10" s="211" t="s">
        <v>748</v>
      </c>
      <c r="E10" s="212"/>
      <c r="F10" s="212"/>
      <c r="G10" s="212"/>
      <c r="H10" s="212"/>
      <c r="I10" s="212"/>
      <c r="J10" s="212"/>
      <c r="K10" s="213"/>
      <c r="L10" s="213"/>
      <c r="M10" s="213"/>
      <c r="N10" s="213"/>
      <c r="O10" s="213"/>
      <c r="P10" s="213"/>
      <c r="Q10" s="213"/>
      <c r="R10" s="213"/>
      <c r="S10" s="213"/>
    </row>
    <row r="11" spans="3:19" s="214" customFormat="1" ht="32.25" customHeight="1">
      <c r="C11" s="13" t="s">
        <v>931</v>
      </c>
      <c r="D11" s="211" t="s">
        <v>749</v>
      </c>
      <c r="E11" s="215">
        <v>280000</v>
      </c>
      <c r="F11" s="212">
        <v>480000</v>
      </c>
      <c r="G11" s="212">
        <f>F11/4</f>
        <v>120000</v>
      </c>
      <c r="H11" s="212">
        <f>F11/4</f>
        <v>120000</v>
      </c>
      <c r="I11" s="212">
        <f>F11/4</f>
        <v>120000</v>
      </c>
      <c r="J11" s="212">
        <f>F11/4</f>
        <v>120000</v>
      </c>
      <c r="K11" s="213"/>
      <c r="L11" s="213"/>
      <c r="M11" s="213"/>
      <c r="N11" s="213"/>
      <c r="O11" s="213"/>
      <c r="P11" s="213"/>
      <c r="Q11" s="213"/>
      <c r="R11" s="213"/>
      <c r="S11" s="213"/>
    </row>
    <row r="12" spans="3:19" s="214" customFormat="1" ht="33.75" customHeight="1">
      <c r="C12" s="13" t="s">
        <v>932</v>
      </c>
      <c r="D12" s="211" t="s">
        <v>750</v>
      </c>
      <c r="E12" s="212"/>
      <c r="F12" s="212"/>
      <c r="G12" s="212">
        <f>F12/4</f>
        <v>0</v>
      </c>
      <c r="H12" s="212">
        <f>F12/4</f>
        <v>0</v>
      </c>
      <c r="I12" s="212">
        <f>F12/4</f>
        <v>0</v>
      </c>
      <c r="J12" s="212">
        <f>F12/4</f>
        <v>0</v>
      </c>
      <c r="K12" s="213"/>
      <c r="L12" s="213"/>
      <c r="M12" s="213"/>
      <c r="N12" s="213"/>
      <c r="O12" s="213"/>
      <c r="P12" s="213"/>
      <c r="Q12" s="213"/>
      <c r="R12" s="213"/>
      <c r="S12" s="213"/>
    </row>
    <row r="13" spans="3:19" s="214" customFormat="1" ht="33" customHeight="1">
      <c r="C13" s="13" t="s">
        <v>933</v>
      </c>
      <c r="D13" s="211" t="s">
        <v>751</v>
      </c>
      <c r="E13" s="212">
        <v>43200</v>
      </c>
      <c r="F13" s="212">
        <v>50000</v>
      </c>
      <c r="G13" s="212">
        <f>F13/4</f>
        <v>12500</v>
      </c>
      <c r="H13" s="212">
        <f>F13/4</f>
        <v>12500</v>
      </c>
      <c r="I13" s="212">
        <f>F13/4</f>
        <v>12500</v>
      </c>
      <c r="J13" s="212">
        <f>F13/4</f>
        <v>12500</v>
      </c>
      <c r="K13" s="213"/>
      <c r="L13" s="213"/>
      <c r="M13" s="213"/>
      <c r="N13" s="213"/>
      <c r="O13" s="213"/>
      <c r="P13" s="213"/>
      <c r="Q13" s="213"/>
      <c r="R13" s="213"/>
      <c r="S13" s="213"/>
    </row>
    <row r="14" spans="3:19" s="214" customFormat="1" ht="34.5" customHeight="1">
      <c r="C14" s="13" t="s">
        <v>934</v>
      </c>
      <c r="D14" s="211" t="s">
        <v>903</v>
      </c>
      <c r="E14" s="212">
        <v>280000</v>
      </c>
      <c r="F14" s="212">
        <v>280000</v>
      </c>
      <c r="G14" s="212">
        <f>F14/4</f>
        <v>70000</v>
      </c>
      <c r="H14" s="212">
        <f>F14/4</f>
        <v>70000</v>
      </c>
      <c r="I14" s="212">
        <f>F14/4</f>
        <v>70000</v>
      </c>
      <c r="J14" s="212">
        <f>F14/4</f>
        <v>70000</v>
      </c>
      <c r="K14" s="213"/>
      <c r="L14" s="213"/>
      <c r="M14" s="213"/>
      <c r="N14" s="213"/>
      <c r="O14" s="213"/>
      <c r="P14" s="213"/>
      <c r="Q14" s="213"/>
      <c r="R14" s="213"/>
      <c r="S14" s="213"/>
    </row>
    <row r="15" spans="3:19" s="214" customFormat="1" ht="34.5" customHeight="1">
      <c r="C15" s="13" t="s">
        <v>935</v>
      </c>
      <c r="D15" s="211" t="s">
        <v>752</v>
      </c>
      <c r="E15" s="212">
        <v>300000</v>
      </c>
      <c r="F15" s="212">
        <v>300000</v>
      </c>
      <c r="G15" s="212">
        <f>F15/4</f>
        <v>75000</v>
      </c>
      <c r="H15" s="212">
        <f>F15/4</f>
        <v>75000</v>
      </c>
      <c r="I15" s="212">
        <f>F15/4</f>
        <v>75000</v>
      </c>
      <c r="J15" s="212">
        <f>F15/4</f>
        <v>75000</v>
      </c>
      <c r="K15" s="213"/>
      <c r="L15" s="213"/>
      <c r="M15" s="213"/>
      <c r="N15" s="213"/>
      <c r="O15" s="213"/>
      <c r="P15" s="213"/>
      <c r="Q15" s="213"/>
      <c r="R15" s="213"/>
      <c r="S15" s="213"/>
    </row>
    <row r="16" spans="3:19" s="214" customFormat="1" ht="34.5" customHeight="1">
      <c r="C16" s="13" t="s">
        <v>936</v>
      </c>
      <c r="D16" s="211" t="s">
        <v>741</v>
      </c>
      <c r="E16" s="212"/>
      <c r="F16" s="212"/>
      <c r="G16" s="212"/>
      <c r="H16" s="212"/>
      <c r="I16" s="212"/>
      <c r="J16" s="212"/>
      <c r="K16" s="213"/>
      <c r="L16" s="213"/>
      <c r="M16" s="213"/>
      <c r="N16" s="213"/>
      <c r="O16" s="213"/>
      <c r="P16" s="213"/>
      <c r="Q16" s="213"/>
      <c r="R16" s="213"/>
      <c r="S16" s="213"/>
    </row>
    <row r="19" spans="4:10" ht="20.25" customHeight="1">
      <c r="D19" s="216"/>
      <c r="E19" s="217"/>
      <c r="F19" s="217"/>
      <c r="G19" s="217"/>
      <c r="H19" s="217"/>
      <c r="I19" s="217"/>
      <c r="J19" s="217"/>
    </row>
  </sheetData>
  <sheetProtection/>
  <mergeCells count="9">
    <mergeCell ref="I8:I9"/>
    <mergeCell ref="J8:J9"/>
    <mergeCell ref="C5:J5"/>
    <mergeCell ref="C8:C9"/>
    <mergeCell ref="D8:D9"/>
    <mergeCell ref="E8:E9"/>
    <mergeCell ref="F8:F9"/>
    <mergeCell ref="G8:G9"/>
    <mergeCell ref="H8:H9"/>
  </mergeCells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3"/>
  <sheetViews>
    <sheetView zoomScale="75" zoomScaleNormal="75" zoomScalePageLayoutView="0" workbookViewId="0" topLeftCell="A1">
      <selection activeCell="G53" sqref="G53"/>
    </sheetView>
  </sheetViews>
  <sheetFormatPr defaultColWidth="9.140625" defaultRowHeight="12.75"/>
  <cols>
    <col min="1" max="1" width="9.140625" style="248" customWidth="1"/>
    <col min="2" max="2" width="6.7109375" style="248" customWidth="1"/>
    <col min="3" max="3" width="21.8515625" style="248" customWidth="1"/>
    <col min="4" max="4" width="83.00390625" style="248" customWidth="1"/>
    <col min="5" max="5" width="17.57421875" style="248" customWidth="1"/>
    <col min="6" max="6" width="33.8515625" style="268" customWidth="1"/>
    <col min="7" max="7" width="36.421875" style="268" customWidth="1"/>
    <col min="8" max="16384" width="9.140625" style="248" customWidth="1"/>
  </cols>
  <sheetData>
    <row r="1" ht="20.25">
      <c r="A1" s="248" t="s">
        <v>1149</v>
      </c>
    </row>
    <row r="3" spans="3:7" ht="24.75" customHeight="1">
      <c r="C3" s="245"/>
      <c r="D3" s="245"/>
      <c r="E3" s="245"/>
      <c r="F3" s="246"/>
      <c r="G3" s="247" t="s">
        <v>942</v>
      </c>
    </row>
    <row r="4" spans="3:7" s="4" customFormat="1" ht="24.75" customHeight="1">
      <c r="C4" s="421" t="s">
        <v>899</v>
      </c>
      <c r="D4" s="421"/>
      <c r="E4" s="421"/>
      <c r="F4" s="421"/>
      <c r="G4" s="421"/>
    </row>
    <row r="5" spans="3:7" s="4" customFormat="1" ht="15" customHeight="1">
      <c r="C5" s="249"/>
      <c r="D5" s="249"/>
      <c r="E5" s="249"/>
      <c r="F5" s="250"/>
      <c r="G5" s="251"/>
    </row>
    <row r="6" spans="3:7" s="4" customFormat="1" ht="24.75" customHeight="1">
      <c r="C6" s="422" t="s">
        <v>1073</v>
      </c>
      <c r="D6" s="422"/>
      <c r="E6" s="422"/>
      <c r="F6" s="422"/>
      <c r="G6" s="422"/>
    </row>
    <row r="7" spans="3:7" s="255" customFormat="1" ht="33.75" customHeight="1">
      <c r="C7" s="252"/>
      <c r="D7" s="252"/>
      <c r="E7" s="252"/>
      <c r="F7" s="253"/>
      <c r="G7" s="254" t="s">
        <v>927</v>
      </c>
    </row>
    <row r="8" spans="3:7" s="255" customFormat="1" ht="30" customHeight="1">
      <c r="C8" s="423" t="s">
        <v>6</v>
      </c>
      <c r="D8" s="424" t="s">
        <v>7</v>
      </c>
      <c r="E8" s="426" t="s">
        <v>840</v>
      </c>
      <c r="F8" s="425" t="s">
        <v>901</v>
      </c>
      <c r="G8" s="425"/>
    </row>
    <row r="9" spans="3:7" s="255" customFormat="1" ht="39.75" customHeight="1">
      <c r="C9" s="423"/>
      <c r="D9" s="424"/>
      <c r="E9" s="426"/>
      <c r="F9" s="259" t="s">
        <v>314</v>
      </c>
      <c r="G9" s="259" t="s">
        <v>1074</v>
      </c>
    </row>
    <row r="10" spans="3:7" s="255" customFormat="1" ht="20.25">
      <c r="C10" s="256">
        <v>1</v>
      </c>
      <c r="D10" s="257">
        <v>2</v>
      </c>
      <c r="E10" s="258">
        <v>3</v>
      </c>
      <c r="F10" s="259">
        <v>4</v>
      </c>
      <c r="G10" s="259">
        <v>5</v>
      </c>
    </row>
    <row r="11" spans="3:7" s="255" customFormat="1" ht="39.75" customHeight="1">
      <c r="C11" s="260"/>
      <c r="D11" s="261" t="s">
        <v>415</v>
      </c>
      <c r="E11" s="260"/>
      <c r="F11" s="262"/>
      <c r="G11" s="262"/>
    </row>
    <row r="12" spans="3:7" s="255" customFormat="1" ht="39.75" customHeight="1">
      <c r="C12" s="260" t="s">
        <v>416</v>
      </c>
      <c r="D12" s="261" t="s">
        <v>417</v>
      </c>
      <c r="E12" s="260">
        <v>1001</v>
      </c>
      <c r="F12" s="244">
        <v>144900</v>
      </c>
      <c r="G12" s="244">
        <f>G13+G20+G27+G28</f>
        <v>125025</v>
      </c>
    </row>
    <row r="13" spans="3:7" s="255" customFormat="1" ht="39.75" customHeight="1">
      <c r="C13" s="260">
        <v>60</v>
      </c>
      <c r="D13" s="261" t="s">
        <v>418</v>
      </c>
      <c r="E13" s="260">
        <v>1002</v>
      </c>
      <c r="F13" s="244">
        <f>SUM(F14:F19)</f>
        <v>0</v>
      </c>
      <c r="G13" s="244">
        <f>G18</f>
        <v>5982</v>
      </c>
    </row>
    <row r="14" spans="3:7" s="255" customFormat="1" ht="39.75" customHeight="1">
      <c r="C14" s="263">
        <v>600</v>
      </c>
      <c r="D14" s="264" t="s">
        <v>419</v>
      </c>
      <c r="E14" s="263">
        <v>1003</v>
      </c>
      <c r="F14" s="244"/>
      <c r="G14" s="244"/>
    </row>
    <row r="15" spans="3:7" s="255" customFormat="1" ht="39.75" customHeight="1">
      <c r="C15" s="263">
        <v>601</v>
      </c>
      <c r="D15" s="264" t="s">
        <v>420</v>
      </c>
      <c r="E15" s="263">
        <v>1004</v>
      </c>
      <c r="F15" s="244"/>
      <c r="G15" s="244"/>
    </row>
    <row r="16" spans="3:7" s="255" customFormat="1" ht="39.75" customHeight="1">
      <c r="C16" s="263">
        <v>602</v>
      </c>
      <c r="D16" s="264" t="s">
        <v>421</v>
      </c>
      <c r="E16" s="263">
        <v>1005</v>
      </c>
      <c r="F16" s="244"/>
      <c r="G16" s="244"/>
    </row>
    <row r="17" spans="3:7" s="255" customFormat="1" ht="39.75" customHeight="1">
      <c r="C17" s="263">
        <v>603</v>
      </c>
      <c r="D17" s="264" t="s">
        <v>422</v>
      </c>
      <c r="E17" s="263">
        <v>1006</v>
      </c>
      <c r="F17" s="244"/>
      <c r="G17" s="244"/>
    </row>
    <row r="18" spans="3:7" ht="39.75" customHeight="1">
      <c r="C18" s="263">
        <v>604</v>
      </c>
      <c r="D18" s="264" t="s">
        <v>423</v>
      </c>
      <c r="E18" s="263">
        <v>1007</v>
      </c>
      <c r="F18" s="244"/>
      <c r="G18" s="244">
        <v>5982</v>
      </c>
    </row>
    <row r="19" spans="3:7" ht="39.75" customHeight="1">
      <c r="C19" s="263">
        <v>605</v>
      </c>
      <c r="D19" s="264" t="s">
        <v>424</v>
      </c>
      <c r="E19" s="263">
        <v>1008</v>
      </c>
      <c r="F19" s="244"/>
      <c r="G19" s="244"/>
    </row>
    <row r="20" spans="3:7" ht="39.75" customHeight="1">
      <c r="C20" s="260">
        <v>61</v>
      </c>
      <c r="D20" s="261" t="s">
        <v>425</v>
      </c>
      <c r="E20" s="260">
        <v>1009</v>
      </c>
      <c r="F20" s="244">
        <v>144900</v>
      </c>
      <c r="G20" s="244">
        <f>G21+G22+G23+G24+G25+G26</f>
        <v>117512</v>
      </c>
    </row>
    <row r="21" spans="3:7" ht="39.75" customHeight="1">
      <c r="C21" s="263">
        <v>610</v>
      </c>
      <c r="D21" s="264" t="s">
        <v>426</v>
      </c>
      <c r="E21" s="263">
        <v>1010</v>
      </c>
      <c r="F21" s="244"/>
      <c r="G21" s="244"/>
    </row>
    <row r="22" spans="3:7" ht="39.75" customHeight="1">
      <c r="C22" s="263">
        <v>611</v>
      </c>
      <c r="D22" s="264" t="s">
        <v>427</v>
      </c>
      <c r="E22" s="263">
        <v>1011</v>
      </c>
      <c r="F22" s="244"/>
      <c r="G22" s="244"/>
    </row>
    <row r="23" spans="3:7" ht="39.75" customHeight="1">
      <c r="C23" s="263">
        <v>612</v>
      </c>
      <c r="D23" s="264" t="s">
        <v>428</v>
      </c>
      <c r="E23" s="263">
        <v>1012</v>
      </c>
      <c r="F23" s="244"/>
      <c r="G23" s="244"/>
    </row>
    <row r="24" spans="3:7" ht="39.75" customHeight="1">
      <c r="C24" s="263">
        <v>613</v>
      </c>
      <c r="D24" s="264" t="s">
        <v>429</v>
      </c>
      <c r="E24" s="263">
        <v>1013</v>
      </c>
      <c r="F24" s="244"/>
      <c r="G24" s="244"/>
    </row>
    <row r="25" spans="3:7" ht="39.75" customHeight="1">
      <c r="C25" s="263">
        <v>614</v>
      </c>
      <c r="D25" s="264" t="s">
        <v>430</v>
      </c>
      <c r="E25" s="263">
        <v>1014</v>
      </c>
      <c r="F25" s="244">
        <v>143400</v>
      </c>
      <c r="G25" s="244">
        <v>117512</v>
      </c>
    </row>
    <row r="26" spans="3:7" ht="39.75" customHeight="1">
      <c r="C26" s="263">
        <v>615</v>
      </c>
      <c r="D26" s="264" t="s">
        <v>431</v>
      </c>
      <c r="E26" s="263">
        <v>1015</v>
      </c>
      <c r="F26" s="244"/>
      <c r="G26" s="244"/>
    </row>
    <row r="27" spans="3:7" ht="39.75" customHeight="1">
      <c r="C27" s="263">
        <v>64</v>
      </c>
      <c r="D27" s="264" t="s">
        <v>432</v>
      </c>
      <c r="E27" s="263">
        <v>1016</v>
      </c>
      <c r="F27" s="244"/>
      <c r="G27" s="244">
        <v>161</v>
      </c>
    </row>
    <row r="28" spans="3:7" ht="39.75" customHeight="1">
      <c r="C28" s="263">
        <v>65</v>
      </c>
      <c r="D28" s="264" t="s">
        <v>433</v>
      </c>
      <c r="E28" s="263">
        <v>1017</v>
      </c>
      <c r="F28" s="244">
        <v>1500</v>
      </c>
      <c r="G28" s="244">
        <v>1370</v>
      </c>
    </row>
    <row r="29" spans="3:7" ht="39.75" customHeight="1">
      <c r="C29" s="260"/>
      <c r="D29" s="261" t="s">
        <v>434</v>
      </c>
      <c r="E29" s="260"/>
      <c r="F29" s="244"/>
      <c r="G29" s="244"/>
    </row>
    <row r="30" spans="3:7" ht="39.75" customHeight="1">
      <c r="C30" s="260" t="s">
        <v>435</v>
      </c>
      <c r="D30" s="261" t="s">
        <v>436</v>
      </c>
      <c r="E30" s="260">
        <v>1018</v>
      </c>
      <c r="F30" s="244">
        <v>144740</v>
      </c>
      <c r="G30" s="244">
        <f>SUM(G31:G41)</f>
        <v>124452</v>
      </c>
    </row>
    <row r="31" spans="3:7" ht="39.75" customHeight="1">
      <c r="C31" s="263">
        <v>50</v>
      </c>
      <c r="D31" s="264" t="s">
        <v>437</v>
      </c>
      <c r="E31" s="263">
        <v>1019</v>
      </c>
      <c r="F31" s="244">
        <v>1000</v>
      </c>
      <c r="G31" s="244">
        <v>1000</v>
      </c>
    </row>
    <row r="32" spans="3:7" ht="39.75" customHeight="1">
      <c r="C32" s="263">
        <v>62</v>
      </c>
      <c r="D32" s="264" t="s">
        <v>438</v>
      </c>
      <c r="E32" s="263">
        <v>1020</v>
      </c>
      <c r="F32" s="244"/>
      <c r="G32" s="244"/>
    </row>
    <row r="33" spans="3:7" ht="39.75" customHeight="1">
      <c r="C33" s="263">
        <v>630</v>
      </c>
      <c r="D33" s="264" t="s">
        <v>439</v>
      </c>
      <c r="E33" s="263">
        <v>1021</v>
      </c>
      <c r="F33" s="244"/>
      <c r="G33" s="244"/>
    </row>
    <row r="34" spans="3:7" ht="39.75" customHeight="1">
      <c r="C34" s="263">
        <v>631</v>
      </c>
      <c r="D34" s="264" t="s">
        <v>440</v>
      </c>
      <c r="E34" s="263">
        <v>1022</v>
      </c>
      <c r="F34" s="244"/>
      <c r="G34" s="244"/>
    </row>
    <row r="35" spans="3:7" ht="39.75" customHeight="1">
      <c r="C35" s="263" t="s">
        <v>8</v>
      </c>
      <c r="D35" s="264" t="s">
        <v>441</v>
      </c>
      <c r="E35" s="263">
        <v>1023</v>
      </c>
      <c r="F35" s="244">
        <v>13218</v>
      </c>
      <c r="G35" s="244">
        <v>4107</v>
      </c>
    </row>
    <row r="36" spans="3:7" ht="39.75" customHeight="1">
      <c r="C36" s="263">
        <v>513</v>
      </c>
      <c r="D36" s="264" t="s">
        <v>442</v>
      </c>
      <c r="E36" s="263">
        <v>1024</v>
      </c>
      <c r="F36" s="244">
        <v>4500</v>
      </c>
      <c r="G36" s="244">
        <v>3400</v>
      </c>
    </row>
    <row r="37" spans="3:7" ht="39.75" customHeight="1">
      <c r="C37" s="263">
        <v>52</v>
      </c>
      <c r="D37" s="264" t="s">
        <v>443</v>
      </c>
      <c r="E37" s="263">
        <v>1025</v>
      </c>
      <c r="F37" s="244">
        <v>107114</v>
      </c>
      <c r="G37" s="244">
        <v>102124</v>
      </c>
    </row>
    <row r="38" spans="3:7" ht="39.75" customHeight="1">
      <c r="C38" s="263">
        <v>53</v>
      </c>
      <c r="D38" s="264" t="s">
        <v>444</v>
      </c>
      <c r="E38" s="263">
        <v>1026</v>
      </c>
      <c r="F38" s="244">
        <v>11400</v>
      </c>
      <c r="G38" s="244">
        <v>8798</v>
      </c>
    </row>
    <row r="39" spans="3:7" ht="39.75" customHeight="1">
      <c r="C39" s="263">
        <v>540</v>
      </c>
      <c r="D39" s="264" t="s">
        <v>445</v>
      </c>
      <c r="E39" s="263">
        <v>1027</v>
      </c>
      <c r="F39" s="244">
        <v>4000</v>
      </c>
      <c r="G39" s="244">
        <v>2500</v>
      </c>
    </row>
    <row r="40" spans="3:7" ht="39.75" customHeight="1">
      <c r="C40" s="263" t="s">
        <v>9</v>
      </c>
      <c r="D40" s="264" t="s">
        <v>446</v>
      </c>
      <c r="E40" s="263">
        <v>1028</v>
      </c>
      <c r="F40" s="244"/>
      <c r="G40" s="244"/>
    </row>
    <row r="41" spans="3:7" ht="39.75" customHeight="1">
      <c r="C41" s="263">
        <v>55</v>
      </c>
      <c r="D41" s="264" t="s">
        <v>447</v>
      </c>
      <c r="E41" s="263">
        <v>1029</v>
      </c>
      <c r="F41" s="244">
        <v>3508</v>
      </c>
      <c r="G41" s="244">
        <v>2523</v>
      </c>
    </row>
    <row r="42" spans="3:7" ht="39.75" customHeight="1">
      <c r="C42" s="260"/>
      <c r="D42" s="261" t="s">
        <v>448</v>
      </c>
      <c r="E42" s="260">
        <v>1030</v>
      </c>
      <c r="F42" s="244">
        <f>F12-F30</f>
        <v>160</v>
      </c>
      <c r="G42" s="398">
        <f>G12-G30</f>
        <v>573</v>
      </c>
    </row>
    <row r="43" spans="3:7" ht="39.75" customHeight="1">
      <c r="C43" s="260"/>
      <c r="D43" s="261" t="s">
        <v>449</v>
      </c>
      <c r="E43" s="260">
        <v>1031</v>
      </c>
      <c r="F43" s="244"/>
      <c r="G43" s="244"/>
    </row>
    <row r="44" spans="3:7" ht="39.75" customHeight="1">
      <c r="C44" s="260">
        <v>66</v>
      </c>
      <c r="D44" s="261" t="s">
        <v>450</v>
      </c>
      <c r="E44" s="260">
        <v>1032</v>
      </c>
      <c r="F44" s="244">
        <f>F45+F50+F51</f>
        <v>500</v>
      </c>
      <c r="G44" s="244">
        <f>G45+G50+G51</f>
        <v>64</v>
      </c>
    </row>
    <row r="45" spans="3:7" ht="39.75" customHeight="1">
      <c r="C45" s="260" t="s">
        <v>451</v>
      </c>
      <c r="D45" s="261" t="s">
        <v>452</v>
      </c>
      <c r="E45" s="260">
        <v>1033</v>
      </c>
      <c r="F45" s="244">
        <v>100</v>
      </c>
      <c r="G45" s="244">
        <v>0</v>
      </c>
    </row>
    <row r="46" spans="3:7" ht="39.75" customHeight="1">
      <c r="C46" s="263">
        <v>660</v>
      </c>
      <c r="D46" s="264" t="s">
        <v>453</v>
      </c>
      <c r="E46" s="263">
        <v>1034</v>
      </c>
      <c r="F46" s="244"/>
      <c r="G46" s="244"/>
    </row>
    <row r="47" spans="3:7" ht="39.75" customHeight="1">
      <c r="C47" s="263">
        <v>661</v>
      </c>
      <c r="D47" s="264" t="s">
        <v>454</v>
      </c>
      <c r="E47" s="263">
        <v>1035</v>
      </c>
      <c r="F47" s="265"/>
      <c r="G47" s="265"/>
    </row>
    <row r="48" spans="3:7" ht="39.75" customHeight="1">
      <c r="C48" s="263">
        <v>665</v>
      </c>
      <c r="D48" s="264" t="s">
        <v>455</v>
      </c>
      <c r="E48" s="263">
        <v>1036</v>
      </c>
      <c r="F48" s="265"/>
      <c r="G48" s="265"/>
    </row>
    <row r="49" spans="3:7" ht="39.75" customHeight="1">
      <c r="C49" s="263">
        <v>669</v>
      </c>
      <c r="D49" s="264" t="s">
        <v>456</v>
      </c>
      <c r="E49" s="263">
        <v>1037</v>
      </c>
      <c r="F49" s="265">
        <v>100</v>
      </c>
      <c r="G49" s="265"/>
    </row>
    <row r="50" spans="3:7" ht="39.75" customHeight="1">
      <c r="C50" s="260">
        <v>662</v>
      </c>
      <c r="D50" s="261" t="s">
        <v>457</v>
      </c>
      <c r="E50" s="260">
        <v>1038</v>
      </c>
      <c r="F50" s="265">
        <v>400</v>
      </c>
      <c r="G50" s="265">
        <v>64</v>
      </c>
    </row>
    <row r="51" spans="3:7" ht="39.75" customHeight="1">
      <c r="C51" s="260" t="s">
        <v>10</v>
      </c>
      <c r="D51" s="261" t="s">
        <v>458</v>
      </c>
      <c r="E51" s="260">
        <v>1039</v>
      </c>
      <c r="F51" s="265"/>
      <c r="G51" s="265"/>
    </row>
    <row r="52" spans="3:7" ht="39.75" customHeight="1">
      <c r="C52" s="260">
        <v>56</v>
      </c>
      <c r="D52" s="261" t="s">
        <v>459</v>
      </c>
      <c r="E52" s="260">
        <v>1040</v>
      </c>
      <c r="F52" s="265">
        <v>250</v>
      </c>
      <c r="G52" s="265">
        <v>287</v>
      </c>
    </row>
    <row r="53" spans="3:7" ht="39.75" customHeight="1">
      <c r="C53" s="260" t="s">
        <v>460</v>
      </c>
      <c r="D53" s="261" t="s">
        <v>461</v>
      </c>
      <c r="E53" s="260">
        <v>1041</v>
      </c>
      <c r="F53" s="265">
        <v>250</v>
      </c>
      <c r="G53" s="265">
        <v>287</v>
      </c>
    </row>
    <row r="54" spans="3:7" ht="39.75" customHeight="1">
      <c r="C54" s="263">
        <v>560</v>
      </c>
      <c r="D54" s="264" t="s">
        <v>11</v>
      </c>
      <c r="E54" s="263">
        <v>1042</v>
      </c>
      <c r="F54" s="265"/>
      <c r="G54" s="265"/>
    </row>
    <row r="55" spans="3:7" ht="39.75" customHeight="1">
      <c r="C55" s="263">
        <v>561</v>
      </c>
      <c r="D55" s="264" t="s">
        <v>12</v>
      </c>
      <c r="E55" s="263">
        <v>1043</v>
      </c>
      <c r="F55" s="265"/>
      <c r="G55" s="265"/>
    </row>
    <row r="56" spans="3:7" ht="39.75" customHeight="1">
      <c r="C56" s="263">
        <v>565</v>
      </c>
      <c r="D56" s="264" t="s">
        <v>462</v>
      </c>
      <c r="E56" s="263">
        <v>1044</v>
      </c>
      <c r="F56" s="265"/>
      <c r="G56" s="265"/>
    </row>
    <row r="57" spans="3:7" ht="39.75" customHeight="1">
      <c r="C57" s="263" t="s">
        <v>13</v>
      </c>
      <c r="D57" s="264" t="s">
        <v>463</v>
      </c>
      <c r="E57" s="263">
        <v>1045</v>
      </c>
      <c r="F57" s="265">
        <v>200</v>
      </c>
      <c r="G57" s="265">
        <v>287</v>
      </c>
    </row>
    <row r="58" spans="3:7" ht="39.75" customHeight="1">
      <c r="C58" s="263">
        <v>562</v>
      </c>
      <c r="D58" s="264" t="s">
        <v>464</v>
      </c>
      <c r="E58" s="263">
        <v>1046</v>
      </c>
      <c r="F58" s="265"/>
      <c r="G58" s="265"/>
    </row>
    <row r="59" spans="3:7" ht="39.75" customHeight="1">
      <c r="C59" s="260" t="s">
        <v>465</v>
      </c>
      <c r="D59" s="261" t="s">
        <v>466</v>
      </c>
      <c r="E59" s="260">
        <v>1047</v>
      </c>
      <c r="F59" s="265"/>
      <c r="G59" s="265"/>
    </row>
    <row r="60" spans="3:7" ht="39.75" customHeight="1">
      <c r="C60" s="260"/>
      <c r="D60" s="261" t="s">
        <v>467</v>
      </c>
      <c r="E60" s="260">
        <v>1048</v>
      </c>
      <c r="F60" s="265">
        <f>F44-F52</f>
        <v>250</v>
      </c>
      <c r="G60" s="265"/>
    </row>
    <row r="61" spans="3:7" ht="39.75" customHeight="1">
      <c r="C61" s="260"/>
      <c r="D61" s="261" t="s">
        <v>468</v>
      </c>
      <c r="E61" s="260">
        <v>1049</v>
      </c>
      <c r="F61" s="265"/>
      <c r="G61" s="265">
        <v>223</v>
      </c>
    </row>
    <row r="62" spans="3:7" ht="57" customHeight="1">
      <c r="C62" s="263" t="s">
        <v>14</v>
      </c>
      <c r="D62" s="264" t="s">
        <v>469</v>
      </c>
      <c r="E62" s="263">
        <v>1050</v>
      </c>
      <c r="F62" s="265"/>
      <c r="G62" s="265"/>
    </row>
    <row r="63" spans="3:7" ht="57.75" customHeight="1">
      <c r="C63" s="263" t="s">
        <v>15</v>
      </c>
      <c r="D63" s="264" t="s">
        <v>470</v>
      </c>
      <c r="E63" s="263">
        <v>1051</v>
      </c>
      <c r="F63" s="265"/>
      <c r="G63" s="265"/>
    </row>
    <row r="64" spans="3:7" ht="39.75" customHeight="1">
      <c r="C64" s="263" t="s">
        <v>471</v>
      </c>
      <c r="D64" s="264" t="s">
        <v>472</v>
      </c>
      <c r="E64" s="263">
        <v>1052</v>
      </c>
      <c r="F64" s="265">
        <v>1000</v>
      </c>
      <c r="G64" s="265">
        <v>560</v>
      </c>
    </row>
    <row r="65" spans="3:7" ht="39.75" customHeight="1">
      <c r="C65" s="263" t="s">
        <v>16</v>
      </c>
      <c r="D65" s="264" t="s">
        <v>473</v>
      </c>
      <c r="E65" s="263">
        <v>1053</v>
      </c>
      <c r="F65" s="265">
        <v>480</v>
      </c>
      <c r="G65" s="265">
        <v>280</v>
      </c>
    </row>
    <row r="66" spans="3:7" ht="60.75" customHeight="1">
      <c r="C66" s="260"/>
      <c r="D66" s="261" t="s">
        <v>474</v>
      </c>
      <c r="E66" s="260">
        <v>1054</v>
      </c>
      <c r="F66" s="265">
        <v>930</v>
      </c>
      <c r="G66" s="265">
        <f>G42-G43+G60-G61+G62-G63+G64-G65</f>
        <v>630</v>
      </c>
    </row>
    <row r="67" spans="3:7" ht="54.75" customHeight="1">
      <c r="C67" s="260"/>
      <c r="D67" s="261" t="s">
        <v>709</v>
      </c>
      <c r="E67" s="260">
        <v>1055</v>
      </c>
      <c r="F67" s="265"/>
      <c r="G67" s="265"/>
    </row>
    <row r="68" spans="3:7" ht="39.75" customHeight="1">
      <c r="C68" s="260" t="s">
        <v>476</v>
      </c>
      <c r="D68" s="261" t="s">
        <v>477</v>
      </c>
      <c r="E68" s="260">
        <v>1056</v>
      </c>
      <c r="F68" s="265"/>
      <c r="G68" s="265"/>
    </row>
    <row r="69" spans="3:7" ht="39.75" customHeight="1">
      <c r="C69" s="263" t="s">
        <v>478</v>
      </c>
      <c r="D69" s="264" t="s">
        <v>479</v>
      </c>
      <c r="E69" s="263">
        <v>1057</v>
      </c>
      <c r="F69" s="265"/>
      <c r="G69" s="265"/>
    </row>
    <row r="70" spans="3:7" ht="39.75" customHeight="1">
      <c r="C70" s="260"/>
      <c r="D70" s="261" t="s">
        <v>480</v>
      </c>
      <c r="E70" s="260">
        <v>1058</v>
      </c>
      <c r="F70" s="265">
        <f>F66</f>
        <v>930</v>
      </c>
      <c r="G70" s="265">
        <v>630</v>
      </c>
    </row>
    <row r="71" spans="3:7" ht="39.75" customHeight="1">
      <c r="C71" s="264"/>
      <c r="D71" s="266" t="s">
        <v>481</v>
      </c>
      <c r="E71" s="263">
        <v>1059</v>
      </c>
      <c r="F71" s="265"/>
      <c r="G71" s="265"/>
    </row>
    <row r="72" spans="3:7" ht="39.75" customHeight="1">
      <c r="C72" s="263"/>
      <c r="D72" s="266" t="s">
        <v>482</v>
      </c>
      <c r="E72" s="263"/>
      <c r="F72" s="265">
        <v>139</v>
      </c>
      <c r="G72" s="265">
        <v>95</v>
      </c>
    </row>
    <row r="73" spans="3:7" ht="39.75" customHeight="1">
      <c r="C73" s="260">
        <v>721</v>
      </c>
      <c r="D73" s="267" t="s">
        <v>483</v>
      </c>
      <c r="E73" s="260">
        <v>1060</v>
      </c>
      <c r="F73" s="265"/>
      <c r="G73" s="265"/>
    </row>
    <row r="74" spans="3:7" ht="39.75" customHeight="1">
      <c r="C74" s="263" t="s">
        <v>484</v>
      </c>
      <c r="D74" s="266" t="s">
        <v>485</v>
      </c>
      <c r="E74" s="263">
        <v>1061</v>
      </c>
      <c r="F74" s="265"/>
      <c r="G74" s="265"/>
    </row>
    <row r="75" spans="3:7" ht="39.75" customHeight="1">
      <c r="C75" s="263" t="s">
        <v>484</v>
      </c>
      <c r="D75" s="266" t="s">
        <v>486</v>
      </c>
      <c r="E75" s="263">
        <v>1062</v>
      </c>
      <c r="F75" s="265"/>
      <c r="G75" s="265"/>
    </row>
    <row r="76" spans="3:7" ht="39.75" customHeight="1">
      <c r="C76" s="263">
        <v>723</v>
      </c>
      <c r="D76" s="266" t="s">
        <v>487</v>
      </c>
      <c r="E76" s="263">
        <v>1063</v>
      </c>
      <c r="F76" s="265"/>
      <c r="G76" s="265"/>
    </row>
    <row r="77" spans="3:7" ht="39.75" customHeight="1">
      <c r="C77" s="260"/>
      <c r="D77" s="267" t="s">
        <v>488</v>
      </c>
      <c r="E77" s="260">
        <v>1064</v>
      </c>
      <c r="F77" s="265">
        <f>F70-F72</f>
        <v>791</v>
      </c>
      <c r="G77" s="265">
        <f>G70-G72</f>
        <v>535</v>
      </c>
    </row>
    <row r="78" spans="3:7" ht="39.75" customHeight="1">
      <c r="C78" s="264"/>
      <c r="D78" s="266" t="s">
        <v>489</v>
      </c>
      <c r="E78" s="263">
        <v>1065</v>
      </c>
      <c r="F78" s="265"/>
      <c r="G78" s="265"/>
    </row>
    <row r="79" spans="3:7" ht="36.75">
      <c r="C79" s="264"/>
      <c r="D79" s="266" t="s">
        <v>490</v>
      </c>
      <c r="E79" s="263">
        <v>1066</v>
      </c>
      <c r="F79" s="265"/>
      <c r="G79" s="265"/>
    </row>
    <row r="80" spans="3:7" ht="36.75">
      <c r="C80" s="264"/>
      <c r="D80" s="266" t="s">
        <v>491</v>
      </c>
      <c r="E80" s="263">
        <v>1067</v>
      </c>
      <c r="F80" s="265"/>
      <c r="G80" s="265"/>
    </row>
    <row r="81" spans="3:7" ht="20.25">
      <c r="C81" s="264"/>
      <c r="D81" s="266" t="s">
        <v>492</v>
      </c>
      <c r="E81" s="263"/>
      <c r="F81" s="265"/>
      <c r="G81" s="265"/>
    </row>
    <row r="82" spans="3:7" ht="20.25">
      <c r="C82" s="264"/>
      <c r="D82" s="266" t="s">
        <v>929</v>
      </c>
      <c r="E82" s="263">
        <v>1068</v>
      </c>
      <c r="F82" s="265"/>
      <c r="G82" s="265"/>
    </row>
    <row r="83" spans="3:7" ht="20.25">
      <c r="C83" s="264"/>
      <c r="D83" s="266" t="s">
        <v>493</v>
      </c>
      <c r="E83" s="263">
        <v>1069</v>
      </c>
      <c r="F83" s="265"/>
      <c r="G83" s="265"/>
    </row>
  </sheetData>
  <sheetProtection/>
  <mergeCells count="6">
    <mergeCell ref="C4:G4"/>
    <mergeCell ref="C6:G6"/>
    <mergeCell ref="C8:C9"/>
    <mergeCell ref="D8:D9"/>
    <mergeCell ref="F8:G8"/>
    <mergeCell ref="E8:E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F60"/>
  <sheetViews>
    <sheetView zoomScale="75" zoomScaleNormal="75" zoomScalePageLayoutView="0" workbookViewId="0" topLeftCell="A1">
      <selection activeCell="C22" sqref="C22"/>
    </sheetView>
  </sheetViews>
  <sheetFormatPr defaultColWidth="9.140625" defaultRowHeight="12.75"/>
  <cols>
    <col min="1" max="2" width="9.140625" style="243" customWidth="1"/>
    <col min="3" max="3" width="98.00390625" style="243" customWidth="1"/>
    <col min="4" max="4" width="7.00390625" style="243" bestFit="1" customWidth="1"/>
    <col min="5" max="5" width="49.421875" style="298" customWidth="1"/>
    <col min="6" max="6" width="50.00390625" style="310" customWidth="1"/>
    <col min="7" max="16384" width="9.140625" style="243" customWidth="1"/>
  </cols>
  <sheetData>
    <row r="3" spans="3:6" ht="24.75" customHeight="1">
      <c r="C3" s="19"/>
      <c r="D3" s="19"/>
      <c r="F3" s="299" t="s">
        <v>943</v>
      </c>
    </row>
    <row r="4" spans="3:6" s="4" customFormat="1" ht="24.75" customHeight="1">
      <c r="C4" s="428" t="s">
        <v>854</v>
      </c>
      <c r="D4" s="428"/>
      <c r="E4" s="428"/>
      <c r="F4" s="428"/>
    </row>
    <row r="5" spans="3:6" s="4" customFormat="1" ht="24.75" customHeight="1">
      <c r="C5" s="429" t="s">
        <v>1088</v>
      </c>
      <c r="D5" s="430"/>
      <c r="E5" s="430"/>
      <c r="F5" s="430"/>
    </row>
    <row r="6" spans="3:6" s="4" customFormat="1" ht="24.75" customHeight="1">
      <c r="C6" s="21"/>
      <c r="D6" s="21"/>
      <c r="E6" s="300"/>
      <c r="F6" s="301"/>
    </row>
    <row r="7" spans="3:6" s="2" customFormat="1" ht="21" thickBot="1">
      <c r="C7" s="19"/>
      <c r="D7" s="19"/>
      <c r="E7" s="298"/>
      <c r="F7" s="302" t="s">
        <v>927</v>
      </c>
    </row>
    <row r="8" spans="3:6" s="2" customFormat="1" ht="30" customHeight="1">
      <c r="C8" s="433" t="s">
        <v>928</v>
      </c>
      <c r="D8" s="431" t="s">
        <v>840</v>
      </c>
      <c r="E8" s="427" t="s">
        <v>901</v>
      </c>
      <c r="F8" s="427"/>
    </row>
    <row r="9" spans="3:6" s="2" customFormat="1" ht="39.75" customHeight="1">
      <c r="C9" s="434"/>
      <c r="D9" s="432"/>
      <c r="E9" s="304" t="s">
        <v>314</v>
      </c>
      <c r="F9" s="305" t="s">
        <v>1074</v>
      </c>
    </row>
    <row r="10" spans="3:6" s="2" customFormat="1" ht="30" customHeight="1">
      <c r="C10" s="24"/>
      <c r="D10" s="20"/>
      <c r="E10" s="304">
        <v>3</v>
      </c>
      <c r="F10" s="305">
        <v>4</v>
      </c>
    </row>
    <row r="11" spans="3:6" s="2" customFormat="1" ht="33.75" customHeight="1">
      <c r="C11" s="25" t="s">
        <v>17</v>
      </c>
      <c r="D11" s="420">
        <v>3001</v>
      </c>
      <c r="E11" s="304"/>
      <c r="F11" s="305"/>
    </row>
    <row r="12" spans="3:6" s="2" customFormat="1" ht="33.75" customHeight="1">
      <c r="C12" s="27" t="s">
        <v>18</v>
      </c>
      <c r="D12" s="420"/>
      <c r="E12" s="306">
        <f>SUM(E13:E15)</f>
        <v>201341</v>
      </c>
      <c r="F12" s="306">
        <f>SUM(F13:F15)</f>
        <v>198885</v>
      </c>
    </row>
    <row r="13" spans="3:6" s="2" customFormat="1" ht="33.75" customHeight="1">
      <c r="C13" s="28" t="s">
        <v>855</v>
      </c>
      <c r="D13" s="26">
        <v>3002</v>
      </c>
      <c r="E13" s="306">
        <v>201341</v>
      </c>
      <c r="F13" s="307">
        <v>198441</v>
      </c>
    </row>
    <row r="14" spans="3:6" s="2" customFormat="1" ht="33.75" customHeight="1">
      <c r="C14" s="28" t="s">
        <v>856</v>
      </c>
      <c r="D14" s="26">
        <v>3003</v>
      </c>
      <c r="E14" s="306"/>
      <c r="F14" s="307">
        <v>74</v>
      </c>
    </row>
    <row r="15" spans="3:6" s="2" customFormat="1" ht="33.75" customHeight="1">
      <c r="C15" s="28" t="s">
        <v>857</v>
      </c>
      <c r="D15" s="26">
        <v>3004</v>
      </c>
      <c r="E15" s="306"/>
      <c r="F15" s="307">
        <v>370</v>
      </c>
    </row>
    <row r="16" spans="3:6" s="2" customFormat="1" ht="33.75" customHeight="1">
      <c r="C16" s="27" t="s">
        <v>19</v>
      </c>
      <c r="D16" s="26">
        <v>3005</v>
      </c>
      <c r="E16" s="306">
        <f>SUM(E17:E21)</f>
        <v>194801</v>
      </c>
      <c r="F16" s="306">
        <f>SUM(F17:F21)</f>
        <v>197648</v>
      </c>
    </row>
    <row r="17" spans="3:6" s="2" customFormat="1" ht="33.75" customHeight="1">
      <c r="C17" s="28" t="s">
        <v>858</v>
      </c>
      <c r="D17" s="26">
        <v>3006</v>
      </c>
      <c r="E17" s="306">
        <v>62601</v>
      </c>
      <c r="F17" s="307">
        <v>76648</v>
      </c>
    </row>
    <row r="18" spans="3:6" ht="33.75" customHeight="1">
      <c r="C18" s="28" t="s">
        <v>859</v>
      </c>
      <c r="D18" s="26">
        <v>3007</v>
      </c>
      <c r="E18" s="306">
        <v>108166</v>
      </c>
      <c r="F18" s="307">
        <v>101417</v>
      </c>
    </row>
    <row r="19" spans="3:6" ht="33.75" customHeight="1">
      <c r="C19" s="28" t="s">
        <v>860</v>
      </c>
      <c r="D19" s="26">
        <v>3008</v>
      </c>
      <c r="E19" s="306"/>
      <c r="F19" s="307"/>
    </row>
    <row r="20" spans="3:6" ht="33.75" customHeight="1">
      <c r="C20" s="28" t="s">
        <v>861</v>
      </c>
      <c r="D20" s="26">
        <v>3009</v>
      </c>
      <c r="E20" s="306">
        <v>34</v>
      </c>
      <c r="F20" s="307">
        <v>63</v>
      </c>
    </row>
    <row r="21" spans="3:6" ht="33.75" customHeight="1">
      <c r="C21" s="28" t="s">
        <v>862</v>
      </c>
      <c r="D21" s="26">
        <v>3010</v>
      </c>
      <c r="E21" s="306">
        <v>24000</v>
      </c>
      <c r="F21" s="307">
        <v>19520</v>
      </c>
    </row>
    <row r="22" spans="3:6" ht="33.75" customHeight="1">
      <c r="C22" s="27" t="s">
        <v>20</v>
      </c>
      <c r="D22" s="26">
        <v>3011</v>
      </c>
      <c r="E22" s="306">
        <f>E12-E16</f>
        <v>6540</v>
      </c>
      <c r="F22" s="306">
        <f>F12-F16</f>
        <v>1237</v>
      </c>
    </row>
    <row r="23" spans="3:6" ht="33.75" customHeight="1">
      <c r="C23" s="27" t="s">
        <v>21</v>
      </c>
      <c r="D23" s="26">
        <v>3012</v>
      </c>
      <c r="E23" s="306"/>
      <c r="F23" s="307"/>
    </row>
    <row r="24" spans="3:6" ht="33.75" customHeight="1">
      <c r="C24" s="29" t="s">
        <v>753</v>
      </c>
      <c r="D24" s="420">
        <v>3013</v>
      </c>
      <c r="E24" s="306"/>
      <c r="F24" s="307"/>
    </row>
    <row r="25" spans="3:6" ht="33.75" customHeight="1">
      <c r="C25" s="30" t="s">
        <v>22</v>
      </c>
      <c r="D25" s="420"/>
      <c r="E25" s="306"/>
      <c r="F25" s="307">
        <f>SUM(F26:F30)</f>
        <v>0</v>
      </c>
    </row>
    <row r="26" spans="3:6" ht="33.75" customHeight="1">
      <c r="C26" s="28" t="s">
        <v>754</v>
      </c>
      <c r="D26" s="26">
        <v>3014</v>
      </c>
      <c r="E26" s="306"/>
      <c r="F26" s="307"/>
    </row>
    <row r="27" spans="3:6" ht="33.75" customHeight="1">
      <c r="C27" s="28" t="s">
        <v>755</v>
      </c>
      <c r="D27" s="26">
        <v>3015</v>
      </c>
      <c r="E27" s="306"/>
      <c r="F27" s="307"/>
    </row>
    <row r="28" spans="3:6" ht="33.75" customHeight="1">
      <c r="C28" s="28" t="s">
        <v>756</v>
      </c>
      <c r="D28" s="26">
        <v>3016</v>
      </c>
      <c r="E28" s="306"/>
      <c r="F28" s="307">
        <v>0</v>
      </c>
    </row>
    <row r="29" spans="3:6" ht="33.75" customHeight="1">
      <c r="C29" s="28" t="s">
        <v>757</v>
      </c>
      <c r="D29" s="26">
        <v>3017</v>
      </c>
      <c r="E29" s="306"/>
      <c r="F29" s="307">
        <v>0</v>
      </c>
    </row>
    <row r="30" spans="3:6" ht="33.75" customHeight="1">
      <c r="C30" s="28" t="s">
        <v>758</v>
      </c>
      <c r="D30" s="26">
        <v>3018</v>
      </c>
      <c r="E30" s="306"/>
      <c r="F30" s="307"/>
    </row>
    <row r="31" spans="3:6" ht="33.75" customHeight="1">
      <c r="C31" s="27" t="s">
        <v>23</v>
      </c>
      <c r="D31" s="26">
        <v>3019</v>
      </c>
      <c r="E31" s="306">
        <f>SUM(E32:E34)</f>
        <v>7340</v>
      </c>
      <c r="F31" s="306">
        <f>SUM(F32:F34)</f>
        <v>5731</v>
      </c>
    </row>
    <row r="32" spans="3:6" ht="33.75" customHeight="1">
      <c r="C32" s="28" t="s">
        <v>759</v>
      </c>
      <c r="D32" s="26">
        <v>3020</v>
      </c>
      <c r="E32" s="306"/>
      <c r="F32" s="307"/>
    </row>
    <row r="33" spans="3:6" ht="33.75" customHeight="1">
      <c r="C33" s="28" t="s">
        <v>760</v>
      </c>
      <c r="D33" s="26">
        <v>3021</v>
      </c>
      <c r="E33" s="306">
        <v>7340</v>
      </c>
      <c r="F33" s="307">
        <v>5731</v>
      </c>
    </row>
    <row r="34" spans="3:6" ht="33.75" customHeight="1">
      <c r="C34" s="28" t="s">
        <v>761</v>
      </c>
      <c r="D34" s="26">
        <v>3022</v>
      </c>
      <c r="E34" s="306"/>
      <c r="F34" s="307">
        <v>0</v>
      </c>
    </row>
    <row r="35" spans="3:6" ht="33.75" customHeight="1">
      <c r="C35" s="27" t="s">
        <v>24</v>
      </c>
      <c r="D35" s="26">
        <v>3023</v>
      </c>
      <c r="E35" s="306"/>
      <c r="F35" s="306"/>
    </row>
    <row r="36" spans="3:6" ht="33.75" customHeight="1">
      <c r="C36" s="27" t="s">
        <v>25</v>
      </c>
      <c r="D36" s="26">
        <v>3024</v>
      </c>
      <c r="E36" s="306">
        <f>E22-E31</f>
        <v>-800</v>
      </c>
      <c r="F36" s="306">
        <f>F22-F31</f>
        <v>-4494</v>
      </c>
    </row>
    <row r="37" spans="3:6" ht="33.75" customHeight="1">
      <c r="C37" s="25" t="s">
        <v>762</v>
      </c>
      <c r="D37" s="420">
        <v>3025</v>
      </c>
      <c r="E37" s="306"/>
      <c r="F37" s="307"/>
    </row>
    <row r="38" spans="3:6" ht="33.75" customHeight="1">
      <c r="C38" s="27" t="s">
        <v>26</v>
      </c>
      <c r="D38" s="420"/>
      <c r="E38" s="306"/>
      <c r="F38" s="307"/>
    </row>
    <row r="39" spans="3:6" ht="33.75" customHeight="1">
      <c r="C39" s="28" t="s">
        <v>763</v>
      </c>
      <c r="D39" s="26">
        <v>3026</v>
      </c>
      <c r="E39" s="306"/>
      <c r="F39" s="307"/>
    </row>
    <row r="40" spans="3:6" ht="33.75" customHeight="1">
      <c r="C40" s="28" t="s">
        <v>27</v>
      </c>
      <c r="D40" s="26">
        <v>3027</v>
      </c>
      <c r="E40" s="306"/>
      <c r="F40" s="307"/>
    </row>
    <row r="41" spans="3:6" ht="33.75" customHeight="1">
      <c r="C41" s="28" t="s">
        <v>28</v>
      </c>
      <c r="D41" s="26">
        <v>3028</v>
      </c>
      <c r="E41" s="306"/>
      <c r="F41" s="307"/>
    </row>
    <row r="42" spans="3:6" ht="33.75" customHeight="1">
      <c r="C42" s="28" t="s">
        <v>29</v>
      </c>
      <c r="D42" s="26">
        <v>3029</v>
      </c>
      <c r="E42" s="306"/>
      <c r="F42" s="307"/>
    </row>
    <row r="43" spans="3:6" ht="33.75" customHeight="1">
      <c r="C43" s="28" t="s">
        <v>30</v>
      </c>
      <c r="D43" s="26">
        <v>3030</v>
      </c>
      <c r="E43" s="306"/>
      <c r="F43" s="307"/>
    </row>
    <row r="44" spans="3:6" ht="33.75" customHeight="1">
      <c r="C44" s="27" t="s">
        <v>31</v>
      </c>
      <c r="D44" s="26">
        <v>3031</v>
      </c>
      <c r="E44" s="306"/>
      <c r="F44" s="307"/>
    </row>
    <row r="45" spans="3:6" ht="33.75" customHeight="1">
      <c r="C45" s="28" t="s">
        <v>764</v>
      </c>
      <c r="D45" s="26">
        <v>3032</v>
      </c>
      <c r="E45" s="306"/>
      <c r="F45" s="307"/>
    </row>
    <row r="46" spans="3:6" ht="33.75" customHeight="1">
      <c r="C46" s="28" t="s">
        <v>32</v>
      </c>
      <c r="D46" s="26">
        <v>3033</v>
      </c>
      <c r="E46" s="306"/>
      <c r="F46" s="307"/>
    </row>
    <row r="47" spans="3:6" ht="33.75" customHeight="1">
      <c r="C47" s="28" t="s">
        <v>33</v>
      </c>
      <c r="D47" s="26">
        <v>3034</v>
      </c>
      <c r="E47" s="306"/>
      <c r="F47" s="307"/>
    </row>
    <row r="48" spans="3:6" ht="33.75" customHeight="1">
      <c r="C48" s="28" t="s">
        <v>34</v>
      </c>
      <c r="D48" s="26">
        <v>3035</v>
      </c>
      <c r="E48" s="306"/>
      <c r="F48" s="307"/>
    </row>
    <row r="49" spans="3:6" ht="33.75" customHeight="1">
      <c r="C49" s="28" t="s">
        <v>765</v>
      </c>
      <c r="D49" s="26">
        <v>3036</v>
      </c>
      <c r="E49" s="306"/>
      <c r="F49" s="307"/>
    </row>
    <row r="50" spans="3:6" ht="33.75" customHeight="1">
      <c r="C50" s="28" t="s">
        <v>766</v>
      </c>
      <c r="D50" s="26">
        <v>3037</v>
      </c>
      <c r="E50" s="306"/>
      <c r="F50" s="307"/>
    </row>
    <row r="51" spans="3:6" ht="33.75" customHeight="1">
      <c r="C51" s="27" t="s">
        <v>35</v>
      </c>
      <c r="D51" s="26">
        <v>3038</v>
      </c>
      <c r="E51" s="306"/>
      <c r="F51" s="307"/>
    </row>
    <row r="52" spans="3:6" ht="33.75" customHeight="1">
      <c r="C52" s="27" t="s">
        <v>36</v>
      </c>
      <c r="D52" s="26">
        <v>3039</v>
      </c>
      <c r="E52" s="306"/>
      <c r="F52" s="307"/>
    </row>
    <row r="53" spans="3:6" ht="33.75" customHeight="1">
      <c r="C53" s="27" t="s">
        <v>37</v>
      </c>
      <c r="D53" s="26">
        <v>3040</v>
      </c>
      <c r="E53" s="306">
        <f>E12+E25+E38</f>
        <v>201341</v>
      </c>
      <c r="F53" s="306">
        <f>F12+F25+F38</f>
        <v>198885</v>
      </c>
    </row>
    <row r="54" spans="3:6" ht="33.75" customHeight="1">
      <c r="C54" s="27" t="s">
        <v>38</v>
      </c>
      <c r="D54" s="26">
        <v>3041</v>
      </c>
      <c r="E54" s="306">
        <f>E16+E31+E44</f>
        <v>202141</v>
      </c>
      <c r="F54" s="306">
        <f>F16+F31+F44</f>
        <v>203379</v>
      </c>
    </row>
    <row r="55" spans="3:6" ht="33.75" customHeight="1">
      <c r="C55" s="27" t="s">
        <v>39</v>
      </c>
      <c r="D55" s="26">
        <v>3042</v>
      </c>
      <c r="E55" s="306"/>
      <c r="F55" s="306"/>
    </row>
    <row r="56" spans="3:6" ht="33.75" customHeight="1">
      <c r="C56" s="27" t="s">
        <v>40</v>
      </c>
      <c r="D56" s="26">
        <v>3043</v>
      </c>
      <c r="E56" s="306">
        <v>800</v>
      </c>
      <c r="F56" s="307">
        <f>F54-F53</f>
        <v>4494</v>
      </c>
    </row>
    <row r="57" spans="3:6" ht="33.75" customHeight="1">
      <c r="C57" s="27" t="s">
        <v>41</v>
      </c>
      <c r="D57" s="26">
        <v>3044</v>
      </c>
      <c r="E57" s="308">
        <v>1900</v>
      </c>
      <c r="F57" s="309">
        <v>5694</v>
      </c>
    </row>
    <row r="58" spans="3:6" ht="33.75" customHeight="1">
      <c r="C58" s="27" t="s">
        <v>42</v>
      </c>
      <c r="D58" s="26">
        <v>3045</v>
      </c>
      <c r="E58" s="308"/>
      <c r="F58" s="309"/>
    </row>
    <row r="59" spans="3:6" ht="33.75" customHeight="1">
      <c r="C59" s="27" t="s">
        <v>43</v>
      </c>
      <c r="D59" s="26">
        <v>3046</v>
      </c>
      <c r="E59" s="308"/>
      <c r="F59" s="309"/>
    </row>
    <row r="60" spans="3:6" ht="33.75" customHeight="1" thickBot="1">
      <c r="C60" s="32" t="s">
        <v>44</v>
      </c>
      <c r="D60" s="33">
        <v>3047</v>
      </c>
      <c r="E60" s="308">
        <f>E57-E56</f>
        <v>1100</v>
      </c>
      <c r="F60" s="308">
        <f>F57-F56</f>
        <v>1200</v>
      </c>
    </row>
  </sheetData>
  <sheetProtection/>
  <mergeCells count="8">
    <mergeCell ref="E8:F8"/>
    <mergeCell ref="C4:F4"/>
    <mergeCell ref="C5:F5"/>
    <mergeCell ref="D11:D12"/>
    <mergeCell ref="D24:D25"/>
    <mergeCell ref="D37:D38"/>
    <mergeCell ref="D8:D9"/>
    <mergeCell ref="C8:C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J136"/>
  <sheetViews>
    <sheetView zoomScale="60" zoomScaleNormal="60" workbookViewId="0" topLeftCell="A4">
      <selection activeCell="F22" sqref="F22"/>
    </sheetView>
  </sheetViews>
  <sheetFormatPr defaultColWidth="9.140625" defaultRowHeight="12.75"/>
  <cols>
    <col min="1" max="2" width="9.140625" style="99" customWidth="1"/>
    <col min="3" max="3" width="18.7109375" style="99" customWidth="1"/>
    <col min="4" max="4" width="98.57421875" style="99" customWidth="1"/>
    <col min="5" max="5" width="13.8515625" style="99" customWidth="1"/>
    <col min="6" max="6" width="31.57421875" style="168" customWidth="1"/>
    <col min="7" max="9" width="25.00390625" style="128" customWidth="1"/>
    <col min="10" max="10" width="24.00390625" style="128" customWidth="1"/>
    <col min="11" max="16384" width="9.140625" style="99" customWidth="1"/>
  </cols>
  <sheetData>
    <row r="2" ht="26.25">
      <c r="J2" s="100" t="s">
        <v>944</v>
      </c>
    </row>
    <row r="3" spans="3:10" ht="30" customHeight="1">
      <c r="C3" s="441" t="s">
        <v>1106</v>
      </c>
      <c r="D3" s="441"/>
      <c r="E3" s="441"/>
      <c r="F3" s="441"/>
      <c r="G3" s="441"/>
      <c r="H3" s="441"/>
      <c r="I3" s="441"/>
      <c r="J3" s="441"/>
    </row>
    <row r="4" spans="3:10" ht="30" customHeight="1" thickBot="1">
      <c r="C4" s="442" t="s">
        <v>927</v>
      </c>
      <c r="D4" s="442"/>
      <c r="E4" s="442"/>
      <c r="F4" s="442"/>
      <c r="G4" s="442"/>
      <c r="H4" s="442"/>
      <c r="I4" s="442"/>
      <c r="J4" s="442"/>
    </row>
    <row r="5" spans="3:10" s="102" customFormat="1" ht="30" customHeight="1">
      <c r="C5" s="435" t="s">
        <v>6</v>
      </c>
      <c r="D5" s="437" t="s">
        <v>7</v>
      </c>
      <c r="E5" s="439" t="s">
        <v>840</v>
      </c>
      <c r="F5" s="101"/>
      <c r="G5" s="445" t="s">
        <v>901</v>
      </c>
      <c r="H5" s="445"/>
      <c r="I5" s="445"/>
      <c r="J5" s="446"/>
    </row>
    <row r="6" spans="3:10" s="102" customFormat="1" ht="30" customHeight="1">
      <c r="C6" s="436"/>
      <c r="D6" s="438"/>
      <c r="E6" s="440"/>
      <c r="F6" s="443" t="s">
        <v>1107</v>
      </c>
      <c r="G6" s="443" t="s">
        <v>1108</v>
      </c>
      <c r="H6" s="443" t="s">
        <v>1109</v>
      </c>
      <c r="I6" s="443" t="s">
        <v>1110</v>
      </c>
      <c r="J6" s="443" t="s">
        <v>1111</v>
      </c>
    </row>
    <row r="7" spans="3:10" ht="20.25" customHeight="1">
      <c r="C7" s="436"/>
      <c r="D7" s="438"/>
      <c r="E7" s="440"/>
      <c r="F7" s="444"/>
      <c r="G7" s="444"/>
      <c r="H7" s="444"/>
      <c r="I7" s="444"/>
      <c r="J7" s="444"/>
    </row>
    <row r="8" spans="3:10" ht="37.5" customHeight="1">
      <c r="C8" s="104">
        <v>1</v>
      </c>
      <c r="D8" s="103">
        <v>2</v>
      </c>
      <c r="E8" s="105">
        <v>3</v>
      </c>
      <c r="F8" s="105">
        <v>4</v>
      </c>
      <c r="G8" s="106">
        <v>5</v>
      </c>
      <c r="H8" s="106">
        <v>6</v>
      </c>
      <c r="I8" s="106">
        <v>7</v>
      </c>
      <c r="J8" s="107">
        <v>8</v>
      </c>
    </row>
    <row r="9" spans="3:10" ht="37.5" customHeight="1">
      <c r="C9" s="108"/>
      <c r="D9" s="109" t="s">
        <v>940</v>
      </c>
      <c r="E9" s="110"/>
      <c r="F9" s="110"/>
      <c r="G9" s="169"/>
      <c r="H9" s="169"/>
      <c r="I9" s="169"/>
      <c r="J9" s="107"/>
    </row>
    <row r="10" spans="3:10" ht="37.5" customHeight="1">
      <c r="C10" s="108" t="s">
        <v>777</v>
      </c>
      <c r="D10" s="109" t="s">
        <v>45</v>
      </c>
      <c r="E10" s="111" t="s">
        <v>776</v>
      </c>
      <c r="F10" s="111"/>
      <c r="G10" s="170"/>
      <c r="H10" s="170"/>
      <c r="I10" s="170"/>
      <c r="J10" s="107"/>
    </row>
    <row r="11" spans="3:10" ht="37.5" customHeight="1">
      <c r="C11" s="112"/>
      <c r="D11" s="109" t="s">
        <v>46</v>
      </c>
      <c r="E11" s="113" t="s">
        <v>778</v>
      </c>
      <c r="F11" s="171">
        <f>F20+F12</f>
        <v>23981</v>
      </c>
      <c r="G11" s="171">
        <f>G20+G12</f>
        <v>21631</v>
      </c>
      <c r="H11" s="171">
        <f>H20+H12</f>
        <v>25392</v>
      </c>
      <c r="I11" s="171">
        <f>I20+I12</f>
        <v>27892</v>
      </c>
      <c r="J11" s="171">
        <f>J20+J12</f>
        <v>23981</v>
      </c>
    </row>
    <row r="12" spans="3:10" ht="54.75" customHeight="1">
      <c r="C12" s="112" t="s">
        <v>47</v>
      </c>
      <c r="D12" s="114" t="s">
        <v>48</v>
      </c>
      <c r="E12" s="115" t="s">
        <v>780</v>
      </c>
      <c r="F12" s="107">
        <v>2091</v>
      </c>
      <c r="G12" s="170">
        <v>2091</v>
      </c>
      <c r="H12" s="170">
        <v>2091</v>
      </c>
      <c r="I12" s="170">
        <v>2091</v>
      </c>
      <c r="J12" s="107">
        <v>2091</v>
      </c>
    </row>
    <row r="13" spans="3:10" ht="37.5" customHeight="1">
      <c r="C13" s="112" t="s">
        <v>787</v>
      </c>
      <c r="D13" s="114" t="s">
        <v>49</v>
      </c>
      <c r="E13" s="115" t="s">
        <v>781</v>
      </c>
      <c r="F13" s="107"/>
      <c r="G13" s="169"/>
      <c r="H13" s="169"/>
      <c r="I13" s="169"/>
      <c r="J13" s="107"/>
    </row>
    <row r="14" spans="3:10" ht="66" customHeight="1">
      <c r="C14" s="112" t="s">
        <v>50</v>
      </c>
      <c r="D14" s="114" t="s">
        <v>51</v>
      </c>
      <c r="E14" s="115" t="s">
        <v>782</v>
      </c>
      <c r="F14" s="107">
        <v>2091</v>
      </c>
      <c r="G14" s="170">
        <v>2091</v>
      </c>
      <c r="H14" s="170">
        <v>2091</v>
      </c>
      <c r="I14" s="170">
        <v>2091</v>
      </c>
      <c r="J14" s="107">
        <v>2091</v>
      </c>
    </row>
    <row r="15" spans="3:10" ht="37.5" customHeight="1">
      <c r="C15" s="108" t="s">
        <v>789</v>
      </c>
      <c r="D15" s="114" t="s">
        <v>52</v>
      </c>
      <c r="E15" s="115" t="s">
        <v>783</v>
      </c>
      <c r="F15" s="107"/>
      <c r="G15" s="170"/>
      <c r="H15" s="170"/>
      <c r="I15" s="170"/>
      <c r="J15" s="107"/>
    </row>
    <row r="16" spans="3:10" ht="37.5" customHeight="1">
      <c r="C16" s="116" t="s">
        <v>791</v>
      </c>
      <c r="D16" s="114" t="s">
        <v>53</v>
      </c>
      <c r="E16" s="115" t="s">
        <v>784</v>
      </c>
      <c r="F16" s="107"/>
      <c r="G16" s="170"/>
      <c r="H16" s="170"/>
      <c r="I16" s="170"/>
      <c r="J16" s="107"/>
    </row>
    <row r="17" spans="3:10" ht="37.5" customHeight="1">
      <c r="C17" s="116" t="s">
        <v>792</v>
      </c>
      <c r="D17" s="114" t="s">
        <v>54</v>
      </c>
      <c r="E17" s="115" t="s">
        <v>785</v>
      </c>
      <c r="F17" s="107"/>
      <c r="G17" s="169"/>
      <c r="H17" s="169"/>
      <c r="I17" s="169"/>
      <c r="J17" s="107"/>
    </row>
    <row r="18" spans="3:10" ht="37.5" customHeight="1">
      <c r="C18" s="116" t="s">
        <v>793</v>
      </c>
      <c r="D18" s="114" t="s">
        <v>55</v>
      </c>
      <c r="E18" s="115" t="s">
        <v>786</v>
      </c>
      <c r="F18" s="107"/>
      <c r="G18" s="170"/>
      <c r="H18" s="170"/>
      <c r="I18" s="170"/>
      <c r="J18" s="107"/>
    </row>
    <row r="19" spans="3:10" ht="37.5" customHeight="1">
      <c r="C19" s="112" t="s">
        <v>797</v>
      </c>
      <c r="D19" s="114" t="s">
        <v>56</v>
      </c>
      <c r="E19" s="115" t="s">
        <v>787</v>
      </c>
      <c r="F19" s="107"/>
      <c r="G19" s="170"/>
      <c r="H19" s="170"/>
      <c r="I19" s="170"/>
      <c r="J19" s="107"/>
    </row>
    <row r="20" spans="3:10" ht="62.25" customHeight="1">
      <c r="C20" s="112" t="s">
        <v>57</v>
      </c>
      <c r="D20" s="114" t="s">
        <v>58</v>
      </c>
      <c r="E20" s="115" t="s">
        <v>788</v>
      </c>
      <c r="F20" s="169">
        <f>F22+F23</f>
        <v>21890</v>
      </c>
      <c r="G20" s="169">
        <f>G22+G23</f>
        <v>19540</v>
      </c>
      <c r="H20" s="169">
        <f>H22+H23</f>
        <v>23301</v>
      </c>
      <c r="I20" s="169">
        <f>I22+I23</f>
        <v>25801</v>
      </c>
      <c r="J20" s="169">
        <f>J22+J23</f>
        <v>21890</v>
      </c>
    </row>
    <row r="21" spans="3:10" ht="37.5" customHeight="1">
      <c r="C21" s="116" t="s">
        <v>59</v>
      </c>
      <c r="D21" s="114" t="s">
        <v>60</v>
      </c>
      <c r="E21" s="115" t="s">
        <v>779</v>
      </c>
      <c r="F21" s="107"/>
      <c r="G21" s="170"/>
      <c r="H21" s="170"/>
      <c r="I21" s="170"/>
      <c r="J21" s="107"/>
    </row>
    <row r="22" spans="3:10" ht="37.5" customHeight="1">
      <c r="C22" s="108" t="s">
        <v>800</v>
      </c>
      <c r="D22" s="114" t="s">
        <v>61</v>
      </c>
      <c r="E22" s="115" t="s">
        <v>789</v>
      </c>
      <c r="F22" s="107">
        <v>9750</v>
      </c>
      <c r="G22" s="170">
        <v>9750</v>
      </c>
      <c r="H22" s="170">
        <v>9750</v>
      </c>
      <c r="I22" s="170">
        <v>9750</v>
      </c>
      <c r="J22" s="107">
        <v>9750</v>
      </c>
    </row>
    <row r="23" spans="3:10" ht="37.5" customHeight="1">
      <c r="C23" s="112" t="s">
        <v>801</v>
      </c>
      <c r="D23" s="114" t="s">
        <v>62</v>
      </c>
      <c r="E23" s="115" t="s">
        <v>791</v>
      </c>
      <c r="F23" s="107">
        <v>12140</v>
      </c>
      <c r="G23" s="169">
        <v>9790</v>
      </c>
      <c r="H23" s="169">
        <v>13551</v>
      </c>
      <c r="I23" s="169">
        <v>16051</v>
      </c>
      <c r="J23" s="107">
        <v>12140</v>
      </c>
    </row>
    <row r="24" spans="3:10" ht="37.5" customHeight="1">
      <c r="C24" s="112" t="s">
        <v>802</v>
      </c>
      <c r="D24" s="114" t="s">
        <v>63</v>
      </c>
      <c r="E24" s="115" t="s">
        <v>792</v>
      </c>
      <c r="F24" s="107"/>
      <c r="G24" s="170"/>
      <c r="H24" s="170"/>
      <c r="I24" s="170"/>
      <c r="J24" s="107"/>
    </row>
    <row r="25" spans="3:10" ht="37.5" customHeight="1">
      <c r="C25" s="108" t="s">
        <v>804</v>
      </c>
      <c r="D25" s="114" t="s">
        <v>64</v>
      </c>
      <c r="E25" s="115" t="s">
        <v>793</v>
      </c>
      <c r="F25" s="107"/>
      <c r="G25" s="170"/>
      <c r="H25" s="170"/>
      <c r="I25" s="170"/>
      <c r="J25" s="107"/>
    </row>
    <row r="26" spans="3:10" ht="37.5" customHeight="1">
      <c r="C26" s="112" t="s">
        <v>65</v>
      </c>
      <c r="D26" s="114" t="s">
        <v>66</v>
      </c>
      <c r="E26" s="115" t="s">
        <v>794</v>
      </c>
      <c r="F26" s="107"/>
      <c r="G26" s="170"/>
      <c r="H26" s="170"/>
      <c r="I26" s="170"/>
      <c r="J26" s="107"/>
    </row>
    <row r="27" spans="3:10" ht="37.5" customHeight="1">
      <c r="C27" s="112" t="s">
        <v>67</v>
      </c>
      <c r="D27" s="114" t="s">
        <v>68</v>
      </c>
      <c r="E27" s="115" t="s">
        <v>795</v>
      </c>
      <c r="F27" s="107"/>
      <c r="G27" s="170"/>
      <c r="H27" s="170"/>
      <c r="I27" s="170"/>
      <c r="J27" s="107"/>
    </row>
    <row r="28" spans="3:10" ht="37.5" customHeight="1">
      <c r="C28" s="112" t="s">
        <v>69</v>
      </c>
      <c r="D28" s="114" t="s">
        <v>70</v>
      </c>
      <c r="E28" s="115" t="s">
        <v>797</v>
      </c>
      <c r="F28" s="107"/>
      <c r="G28" s="170"/>
      <c r="H28" s="170"/>
      <c r="I28" s="170"/>
      <c r="J28" s="107"/>
    </row>
    <row r="29" spans="3:10" ht="37.5" customHeight="1">
      <c r="C29" s="112" t="s">
        <v>71</v>
      </c>
      <c r="D29" s="114" t="s">
        <v>72</v>
      </c>
      <c r="E29" s="115" t="s">
        <v>798</v>
      </c>
      <c r="F29" s="107"/>
      <c r="G29" s="170"/>
      <c r="H29" s="170"/>
      <c r="I29" s="170"/>
      <c r="J29" s="107"/>
    </row>
    <row r="30" spans="3:10" ht="37.5" customHeight="1">
      <c r="C30" s="116" t="s">
        <v>73</v>
      </c>
      <c r="D30" s="114" t="s">
        <v>74</v>
      </c>
      <c r="E30" s="115" t="s">
        <v>799</v>
      </c>
      <c r="F30" s="107"/>
      <c r="G30" s="169"/>
      <c r="H30" s="169"/>
      <c r="I30" s="169"/>
      <c r="J30" s="107"/>
    </row>
    <row r="31" spans="3:10" ht="37.5" customHeight="1">
      <c r="C31" s="116" t="s">
        <v>75</v>
      </c>
      <c r="D31" s="114" t="s">
        <v>76</v>
      </c>
      <c r="E31" s="115" t="s">
        <v>800</v>
      </c>
      <c r="F31" s="107"/>
      <c r="G31" s="170"/>
      <c r="H31" s="170"/>
      <c r="I31" s="170"/>
      <c r="J31" s="107"/>
    </row>
    <row r="32" spans="3:10" ht="37.5" customHeight="1">
      <c r="C32" s="117" t="s">
        <v>77</v>
      </c>
      <c r="D32" s="114" t="s">
        <v>78</v>
      </c>
      <c r="E32" s="115" t="s">
        <v>801</v>
      </c>
      <c r="F32" s="107"/>
      <c r="G32" s="169"/>
      <c r="H32" s="169"/>
      <c r="I32" s="169"/>
      <c r="J32" s="107"/>
    </row>
    <row r="33" spans="3:10" ht="57" customHeight="1">
      <c r="C33" s="116" t="s">
        <v>79</v>
      </c>
      <c r="D33" s="114" t="s">
        <v>80</v>
      </c>
      <c r="E33" s="115" t="s">
        <v>802</v>
      </c>
      <c r="F33" s="107"/>
      <c r="G33" s="170"/>
      <c r="H33" s="170"/>
      <c r="I33" s="170"/>
      <c r="J33" s="107"/>
    </row>
    <row r="34" spans="3:10" ht="37.5" customHeight="1">
      <c r="C34" s="117" t="s">
        <v>81</v>
      </c>
      <c r="D34" s="114" t="s">
        <v>82</v>
      </c>
      <c r="E34" s="115" t="s">
        <v>804</v>
      </c>
      <c r="F34" s="107"/>
      <c r="G34" s="169"/>
      <c r="H34" s="169"/>
      <c r="I34" s="169"/>
      <c r="J34" s="107"/>
    </row>
    <row r="35" spans="3:10" ht="71.25" customHeight="1">
      <c r="C35" s="116" t="s">
        <v>83</v>
      </c>
      <c r="D35" s="118" t="s">
        <v>84</v>
      </c>
      <c r="E35" s="115" t="s">
        <v>65</v>
      </c>
      <c r="F35" s="107"/>
      <c r="G35" s="169"/>
      <c r="H35" s="169"/>
      <c r="I35" s="169"/>
      <c r="J35" s="107"/>
    </row>
    <row r="36" spans="3:10" ht="37.5" customHeight="1">
      <c r="C36" s="117" t="s">
        <v>85</v>
      </c>
      <c r="D36" s="114" t="s">
        <v>86</v>
      </c>
      <c r="E36" s="115" t="s">
        <v>67</v>
      </c>
      <c r="F36" s="107"/>
      <c r="G36" s="170"/>
      <c r="H36" s="170"/>
      <c r="I36" s="170"/>
      <c r="J36" s="107"/>
    </row>
    <row r="37" spans="3:10" ht="52.5" customHeight="1">
      <c r="C37" s="116" t="s">
        <v>87</v>
      </c>
      <c r="D37" s="114" t="s">
        <v>88</v>
      </c>
      <c r="E37" s="115" t="s">
        <v>69</v>
      </c>
      <c r="F37" s="107"/>
      <c r="G37" s="170"/>
      <c r="H37" s="170"/>
      <c r="I37" s="170"/>
      <c r="J37" s="107"/>
    </row>
    <row r="38" spans="3:10" ht="37.5" customHeight="1">
      <c r="C38" s="116" t="s">
        <v>89</v>
      </c>
      <c r="D38" s="114" t="s">
        <v>90</v>
      </c>
      <c r="E38" s="115" t="s">
        <v>71</v>
      </c>
      <c r="F38" s="107"/>
      <c r="G38" s="170"/>
      <c r="H38" s="170"/>
      <c r="I38" s="170"/>
      <c r="J38" s="107"/>
    </row>
    <row r="39" spans="3:10" ht="37.5" customHeight="1">
      <c r="C39" s="116" t="s">
        <v>91</v>
      </c>
      <c r="D39" s="114" t="s">
        <v>92</v>
      </c>
      <c r="E39" s="115" t="s">
        <v>93</v>
      </c>
      <c r="F39" s="107"/>
      <c r="G39" s="170"/>
      <c r="H39" s="170"/>
      <c r="I39" s="170"/>
      <c r="J39" s="107"/>
    </row>
    <row r="40" spans="3:10" ht="37.5" customHeight="1">
      <c r="C40" s="116" t="s">
        <v>94</v>
      </c>
      <c r="D40" s="114" t="s">
        <v>95</v>
      </c>
      <c r="E40" s="115" t="s">
        <v>96</v>
      </c>
      <c r="F40" s="107"/>
      <c r="G40" s="170"/>
      <c r="H40" s="170"/>
      <c r="I40" s="170"/>
      <c r="J40" s="107"/>
    </row>
    <row r="41" spans="3:10" ht="37.5" customHeight="1">
      <c r="C41" s="116" t="s">
        <v>97</v>
      </c>
      <c r="D41" s="114" t="s">
        <v>98</v>
      </c>
      <c r="E41" s="115" t="s">
        <v>77</v>
      </c>
      <c r="F41" s="107"/>
      <c r="G41" s="170"/>
      <c r="H41" s="170"/>
      <c r="I41" s="170"/>
      <c r="J41" s="107"/>
    </row>
    <row r="42" spans="3:10" ht="37.5" customHeight="1">
      <c r="C42" s="116" t="s">
        <v>99</v>
      </c>
      <c r="D42" s="114" t="s">
        <v>100</v>
      </c>
      <c r="E42" s="115" t="s">
        <v>101</v>
      </c>
      <c r="F42" s="107"/>
      <c r="G42" s="170"/>
      <c r="H42" s="170"/>
      <c r="I42" s="170"/>
      <c r="J42" s="107"/>
    </row>
    <row r="43" spans="3:10" ht="37.5" customHeight="1">
      <c r="C43" s="116" t="s">
        <v>102</v>
      </c>
      <c r="D43" s="114" t="s">
        <v>103</v>
      </c>
      <c r="E43" s="115" t="s">
        <v>104</v>
      </c>
      <c r="F43" s="107"/>
      <c r="G43" s="170"/>
      <c r="H43" s="170"/>
      <c r="I43" s="170"/>
      <c r="J43" s="107"/>
    </row>
    <row r="44" spans="3:10" ht="67.5" customHeight="1">
      <c r="C44" s="116" t="s">
        <v>105</v>
      </c>
      <c r="D44" s="118" t="s">
        <v>106</v>
      </c>
      <c r="E44" s="115" t="s">
        <v>107</v>
      </c>
      <c r="F44" s="107"/>
      <c r="G44" s="170"/>
      <c r="H44" s="170"/>
      <c r="I44" s="170"/>
      <c r="J44" s="107"/>
    </row>
    <row r="45" spans="3:10" ht="37.5" customHeight="1">
      <c r="C45" s="116" t="s">
        <v>108</v>
      </c>
      <c r="D45" s="114" t="s">
        <v>109</v>
      </c>
      <c r="E45" s="115" t="s">
        <v>110</v>
      </c>
      <c r="F45" s="107"/>
      <c r="G45" s="169"/>
      <c r="H45" s="169"/>
      <c r="I45" s="169"/>
      <c r="J45" s="107"/>
    </row>
    <row r="46" spans="3:10" ht="37.5" customHeight="1">
      <c r="C46" s="116" t="s">
        <v>111</v>
      </c>
      <c r="D46" s="114" t="s">
        <v>112</v>
      </c>
      <c r="E46" s="115" t="s">
        <v>79</v>
      </c>
      <c r="F46" s="107"/>
      <c r="G46" s="170"/>
      <c r="H46" s="170"/>
      <c r="I46" s="170"/>
      <c r="J46" s="107"/>
    </row>
    <row r="47" spans="3:10" ht="37.5" customHeight="1">
      <c r="C47" s="116" t="s">
        <v>113</v>
      </c>
      <c r="D47" s="114" t="s">
        <v>114</v>
      </c>
      <c r="E47" s="115" t="s">
        <v>81</v>
      </c>
      <c r="F47" s="107"/>
      <c r="G47" s="169"/>
      <c r="H47" s="169"/>
      <c r="I47" s="169"/>
      <c r="J47" s="107"/>
    </row>
    <row r="48" spans="3:10" ht="37.5" customHeight="1">
      <c r="C48" s="116" t="s">
        <v>115</v>
      </c>
      <c r="D48" s="114" t="s">
        <v>116</v>
      </c>
      <c r="E48" s="115" t="s">
        <v>117</v>
      </c>
      <c r="F48" s="107"/>
      <c r="G48" s="170"/>
      <c r="H48" s="170"/>
      <c r="I48" s="170"/>
      <c r="J48" s="107"/>
    </row>
    <row r="49" spans="3:10" ht="37.5" customHeight="1">
      <c r="C49" s="116" t="s">
        <v>118</v>
      </c>
      <c r="D49" s="114" t="s">
        <v>119</v>
      </c>
      <c r="E49" s="115" t="s">
        <v>85</v>
      </c>
      <c r="F49" s="107"/>
      <c r="G49" s="170"/>
      <c r="H49" s="170"/>
      <c r="I49" s="170"/>
      <c r="J49" s="107"/>
    </row>
    <row r="50" spans="3:10" ht="37.5" customHeight="1">
      <c r="C50" s="116" t="s">
        <v>120</v>
      </c>
      <c r="D50" s="119" t="s">
        <v>121</v>
      </c>
      <c r="E50" s="113" t="s">
        <v>87</v>
      </c>
      <c r="F50" s="107"/>
      <c r="G50" s="169"/>
      <c r="H50" s="169"/>
      <c r="I50" s="169"/>
      <c r="J50" s="107"/>
    </row>
    <row r="51" spans="3:10" ht="37.5" customHeight="1">
      <c r="C51" s="108"/>
      <c r="D51" s="119" t="s">
        <v>122</v>
      </c>
      <c r="E51" s="113" t="s">
        <v>89</v>
      </c>
      <c r="F51" s="172">
        <f>F52+F59</f>
        <v>25568</v>
      </c>
      <c r="G51" s="172">
        <f>G52+G59</f>
        <v>27620</v>
      </c>
      <c r="H51" s="172">
        <f>H52+H59</f>
        <v>23730</v>
      </c>
      <c r="I51" s="172">
        <f>I52+I59</f>
        <v>23730</v>
      </c>
      <c r="J51" s="172">
        <f>J52+J59</f>
        <v>25568</v>
      </c>
    </row>
    <row r="52" spans="3:10" ht="37.5" customHeight="1">
      <c r="C52" s="112" t="s">
        <v>123</v>
      </c>
      <c r="D52" s="120" t="s">
        <v>124</v>
      </c>
      <c r="E52" s="115" t="s">
        <v>91</v>
      </c>
      <c r="F52" s="107">
        <f>F53+F55</f>
        <v>5350</v>
      </c>
      <c r="G52" s="170">
        <v>1350</v>
      </c>
      <c r="H52" s="170">
        <v>1350</v>
      </c>
      <c r="I52" s="170">
        <v>950</v>
      </c>
      <c r="J52" s="107">
        <f>J53+J55</f>
        <v>5350</v>
      </c>
    </row>
    <row r="53" spans="3:10" ht="37.5" customHeight="1">
      <c r="C53" s="112" t="s">
        <v>918</v>
      </c>
      <c r="D53" s="120" t="s">
        <v>125</v>
      </c>
      <c r="E53" s="115" t="s">
        <v>94</v>
      </c>
      <c r="F53" s="107">
        <v>1350</v>
      </c>
      <c r="G53" s="170">
        <v>1350</v>
      </c>
      <c r="H53" s="170">
        <v>1350</v>
      </c>
      <c r="I53" s="170">
        <v>950</v>
      </c>
      <c r="J53" s="107">
        <v>1350</v>
      </c>
    </row>
    <row r="54" spans="3:10" ht="37.5" customHeight="1">
      <c r="C54" s="112" t="s">
        <v>919</v>
      </c>
      <c r="D54" s="120" t="s">
        <v>126</v>
      </c>
      <c r="E54" s="115" t="s">
        <v>97</v>
      </c>
      <c r="F54" s="107"/>
      <c r="G54" s="170"/>
      <c r="H54" s="170"/>
      <c r="I54" s="170"/>
      <c r="J54" s="107"/>
    </row>
    <row r="55" spans="3:10" ht="37.5" customHeight="1">
      <c r="C55" s="112" t="s">
        <v>920</v>
      </c>
      <c r="D55" s="120" t="s">
        <v>127</v>
      </c>
      <c r="E55" s="115" t="s">
        <v>99</v>
      </c>
      <c r="F55" s="107">
        <v>4000</v>
      </c>
      <c r="G55" s="170"/>
      <c r="H55" s="170"/>
      <c r="I55" s="170"/>
      <c r="J55" s="107">
        <v>4000</v>
      </c>
    </row>
    <row r="56" spans="3:10" ht="37.5" customHeight="1">
      <c r="C56" s="112" t="s">
        <v>128</v>
      </c>
      <c r="D56" s="120" t="s">
        <v>129</v>
      </c>
      <c r="E56" s="115" t="s">
        <v>130</v>
      </c>
      <c r="F56" s="107"/>
      <c r="G56" s="170"/>
      <c r="H56" s="170"/>
      <c r="I56" s="170"/>
      <c r="J56" s="107"/>
    </row>
    <row r="57" spans="3:10" ht="37.5" customHeight="1">
      <c r="C57" s="112" t="s">
        <v>790</v>
      </c>
      <c r="D57" s="120" t="s">
        <v>131</v>
      </c>
      <c r="E57" s="115" t="s">
        <v>102</v>
      </c>
      <c r="F57" s="107"/>
      <c r="G57" s="170"/>
      <c r="H57" s="170"/>
      <c r="I57" s="170"/>
      <c r="J57" s="107"/>
    </row>
    <row r="58" spans="3:10" ht="37.5" customHeight="1">
      <c r="C58" s="112" t="s">
        <v>132</v>
      </c>
      <c r="D58" s="120" t="s">
        <v>133</v>
      </c>
      <c r="E58" s="115" t="s">
        <v>134</v>
      </c>
      <c r="F58" s="107"/>
      <c r="G58" s="169"/>
      <c r="H58" s="169"/>
      <c r="I58" s="169"/>
      <c r="J58" s="107"/>
    </row>
    <row r="59" spans="3:10" ht="109.5" customHeight="1">
      <c r="C59" s="108" t="s">
        <v>135</v>
      </c>
      <c r="D59" s="120" t="s">
        <v>136</v>
      </c>
      <c r="E59" s="115" t="s">
        <v>137</v>
      </c>
      <c r="F59" s="170">
        <f>SUM(F60:F73)</f>
        <v>20218</v>
      </c>
      <c r="G59" s="170">
        <f>SUM(G60:G73)</f>
        <v>26270</v>
      </c>
      <c r="H59" s="170">
        <f>SUM(H60:H73)</f>
        <v>22380</v>
      </c>
      <c r="I59" s="170">
        <f>SUM(I60:I73)</f>
        <v>22780</v>
      </c>
      <c r="J59" s="170">
        <f>SUM(J60:J73)</f>
        <v>20218</v>
      </c>
    </row>
    <row r="60" spans="3:10" ht="26.25">
      <c r="C60" s="112" t="s">
        <v>138</v>
      </c>
      <c r="D60" s="120" t="s">
        <v>139</v>
      </c>
      <c r="E60" s="115" t="s">
        <v>140</v>
      </c>
      <c r="F60" s="107"/>
      <c r="G60" s="121"/>
      <c r="H60" s="121"/>
      <c r="I60" s="121"/>
      <c r="J60" s="107"/>
    </row>
    <row r="61" spans="3:10" ht="51">
      <c r="C61" s="112" t="s">
        <v>141</v>
      </c>
      <c r="D61" s="120" t="s">
        <v>142</v>
      </c>
      <c r="E61" s="115" t="s">
        <v>143</v>
      </c>
      <c r="F61" s="107"/>
      <c r="G61" s="121"/>
      <c r="H61" s="121"/>
      <c r="I61" s="121"/>
      <c r="J61" s="107"/>
    </row>
    <row r="62" spans="3:10" ht="26.25">
      <c r="C62" s="112" t="s">
        <v>144</v>
      </c>
      <c r="D62" s="120" t="s">
        <v>145</v>
      </c>
      <c r="E62" s="115" t="s">
        <v>146</v>
      </c>
      <c r="F62" s="107">
        <v>70</v>
      </c>
      <c r="G62" s="121">
        <v>80</v>
      </c>
      <c r="H62" s="121">
        <v>50</v>
      </c>
      <c r="I62" s="121">
        <v>50</v>
      </c>
      <c r="J62" s="107">
        <v>70</v>
      </c>
    </row>
    <row r="63" spans="3:10" ht="51">
      <c r="C63" s="112" t="s">
        <v>147</v>
      </c>
      <c r="D63" s="120" t="s">
        <v>148</v>
      </c>
      <c r="E63" s="115" t="s">
        <v>113</v>
      </c>
      <c r="F63" s="107"/>
      <c r="G63" s="121"/>
      <c r="H63" s="121"/>
      <c r="I63" s="121"/>
      <c r="J63" s="107"/>
    </row>
    <row r="64" spans="3:10" ht="26.25">
      <c r="C64" s="116" t="s">
        <v>149</v>
      </c>
      <c r="D64" s="120" t="s">
        <v>150</v>
      </c>
      <c r="E64" s="115" t="s">
        <v>115</v>
      </c>
      <c r="F64" s="107">
        <v>3150</v>
      </c>
      <c r="G64" s="121">
        <v>3360</v>
      </c>
      <c r="H64" s="121">
        <v>2930</v>
      </c>
      <c r="I64" s="121">
        <v>2620</v>
      </c>
      <c r="J64" s="107">
        <v>3150</v>
      </c>
    </row>
    <row r="65" spans="3:10" ht="26.25">
      <c r="C65" s="116" t="s">
        <v>151</v>
      </c>
      <c r="D65" s="120" t="s">
        <v>152</v>
      </c>
      <c r="E65" s="115" t="s">
        <v>118</v>
      </c>
      <c r="F65" s="107"/>
      <c r="G65" s="121"/>
      <c r="H65" s="121"/>
      <c r="I65" s="121"/>
      <c r="J65" s="107"/>
    </row>
    <row r="66" spans="3:10" ht="26.25">
      <c r="C66" s="116" t="s">
        <v>153</v>
      </c>
      <c r="D66" s="114" t="s">
        <v>154</v>
      </c>
      <c r="E66" s="115" t="s">
        <v>155</v>
      </c>
      <c r="F66" s="107"/>
      <c r="G66" s="121"/>
      <c r="H66" s="121"/>
      <c r="I66" s="121"/>
      <c r="J66" s="107"/>
    </row>
    <row r="67" spans="3:10" ht="26.25">
      <c r="C67" s="116" t="s">
        <v>156</v>
      </c>
      <c r="D67" s="114" t="s">
        <v>157</v>
      </c>
      <c r="E67" s="115" t="s">
        <v>158</v>
      </c>
      <c r="F67" s="107"/>
      <c r="G67" s="121"/>
      <c r="H67" s="121"/>
      <c r="I67" s="121"/>
      <c r="J67" s="107"/>
    </row>
    <row r="68" spans="3:10" ht="26.25">
      <c r="C68" s="116" t="s">
        <v>159</v>
      </c>
      <c r="D68" s="114" t="s">
        <v>160</v>
      </c>
      <c r="E68" s="115" t="s">
        <v>161</v>
      </c>
      <c r="F68" s="107">
        <v>13156</v>
      </c>
      <c r="G68" s="121">
        <v>17500</v>
      </c>
      <c r="H68" s="121">
        <v>14500</v>
      </c>
      <c r="I68" s="121">
        <v>15800</v>
      </c>
      <c r="J68" s="107">
        <v>13156</v>
      </c>
    </row>
    <row r="69" spans="3:10" ht="26.25">
      <c r="C69" s="116" t="s">
        <v>162</v>
      </c>
      <c r="D69" s="114" t="s">
        <v>163</v>
      </c>
      <c r="E69" s="115" t="s">
        <v>164</v>
      </c>
      <c r="F69" s="107">
        <v>192</v>
      </c>
      <c r="G69" s="121">
        <v>170</v>
      </c>
      <c r="H69" s="121">
        <v>150</v>
      </c>
      <c r="I69" s="121">
        <v>150</v>
      </c>
      <c r="J69" s="107">
        <v>192</v>
      </c>
    </row>
    <row r="70" spans="3:10" ht="51">
      <c r="C70" s="116" t="s">
        <v>165</v>
      </c>
      <c r="D70" s="114" t="s">
        <v>166</v>
      </c>
      <c r="E70" s="115" t="s">
        <v>167</v>
      </c>
      <c r="F70" s="107"/>
      <c r="G70" s="121"/>
      <c r="H70" s="121"/>
      <c r="I70" s="121"/>
      <c r="J70" s="107"/>
    </row>
    <row r="71" spans="3:10" ht="51">
      <c r="C71" s="116" t="s">
        <v>168</v>
      </c>
      <c r="D71" s="114" t="s">
        <v>169</v>
      </c>
      <c r="E71" s="115" t="s">
        <v>170</v>
      </c>
      <c r="F71" s="107"/>
      <c r="G71" s="121"/>
      <c r="H71" s="121"/>
      <c r="I71" s="121"/>
      <c r="J71" s="107"/>
    </row>
    <row r="72" spans="3:10" ht="26.25">
      <c r="C72" s="116" t="s">
        <v>796</v>
      </c>
      <c r="D72" s="114" t="s">
        <v>171</v>
      </c>
      <c r="E72" s="115" t="s">
        <v>172</v>
      </c>
      <c r="F72" s="107">
        <v>3300</v>
      </c>
      <c r="G72" s="121">
        <v>4800</v>
      </c>
      <c r="H72" s="121">
        <v>4400</v>
      </c>
      <c r="I72" s="121">
        <v>3800</v>
      </c>
      <c r="J72" s="107">
        <v>3300</v>
      </c>
    </row>
    <row r="73" spans="3:10" ht="26.25">
      <c r="C73" s="116" t="s">
        <v>173</v>
      </c>
      <c r="D73" s="114" t="s">
        <v>174</v>
      </c>
      <c r="E73" s="115" t="s">
        <v>175</v>
      </c>
      <c r="F73" s="107">
        <v>350</v>
      </c>
      <c r="G73" s="121">
        <v>360</v>
      </c>
      <c r="H73" s="121">
        <v>350</v>
      </c>
      <c r="I73" s="121">
        <v>360</v>
      </c>
      <c r="J73" s="107">
        <v>350</v>
      </c>
    </row>
    <row r="74" spans="3:10" ht="26.25">
      <c r="C74" s="116" t="s">
        <v>176</v>
      </c>
      <c r="D74" s="114" t="s">
        <v>177</v>
      </c>
      <c r="E74" s="115" t="s">
        <v>178</v>
      </c>
      <c r="F74" s="107"/>
      <c r="G74" s="121"/>
      <c r="H74" s="121"/>
      <c r="I74" s="121"/>
      <c r="J74" s="107"/>
    </row>
    <row r="75" spans="3:10" ht="76.5">
      <c r="C75" s="116" t="s">
        <v>179</v>
      </c>
      <c r="D75" s="114" t="s">
        <v>180</v>
      </c>
      <c r="E75" s="115" t="s">
        <v>181</v>
      </c>
      <c r="F75" s="107"/>
      <c r="G75" s="121"/>
      <c r="H75" s="121"/>
      <c r="I75" s="121"/>
      <c r="J75" s="107"/>
    </row>
    <row r="76" spans="3:10" ht="26.25">
      <c r="C76" s="116"/>
      <c r="D76" s="109" t="s">
        <v>182</v>
      </c>
      <c r="E76" s="115" t="s">
        <v>183</v>
      </c>
      <c r="F76" s="173">
        <f>F11+F50+F51</f>
        <v>49549</v>
      </c>
      <c r="G76" s="173">
        <f>G11+G50+G51</f>
        <v>49251</v>
      </c>
      <c r="H76" s="173">
        <f>H11+H50+H51</f>
        <v>49122</v>
      </c>
      <c r="I76" s="173">
        <f>I11+I50+I51</f>
        <v>51622</v>
      </c>
      <c r="J76" s="173">
        <f>J11+J50+J51</f>
        <v>49549</v>
      </c>
    </row>
    <row r="77" spans="3:10" ht="26.25">
      <c r="C77" s="116" t="s">
        <v>803</v>
      </c>
      <c r="D77" s="118" t="s">
        <v>184</v>
      </c>
      <c r="E77" s="115" t="s">
        <v>185</v>
      </c>
      <c r="F77" s="107"/>
      <c r="G77" s="121"/>
      <c r="H77" s="121"/>
      <c r="I77" s="121"/>
      <c r="J77" s="107"/>
    </row>
    <row r="78" spans="3:10" ht="26.25">
      <c r="C78" s="116"/>
      <c r="D78" s="109" t="s">
        <v>775</v>
      </c>
      <c r="E78" s="115"/>
      <c r="F78" s="107"/>
      <c r="G78" s="121"/>
      <c r="H78" s="121"/>
      <c r="I78" s="121"/>
      <c r="J78" s="107"/>
    </row>
    <row r="79" spans="3:10" ht="51.75">
      <c r="C79" s="116"/>
      <c r="D79" s="119" t="s">
        <v>413</v>
      </c>
      <c r="E79" s="113" t="s">
        <v>805</v>
      </c>
      <c r="F79" s="371">
        <f>F80+F95</f>
        <v>14401.257456150006</v>
      </c>
      <c r="G79" s="371">
        <f>G80+G95</f>
        <v>11579</v>
      </c>
      <c r="H79" s="371">
        <f>H80+H95</f>
        <v>11579</v>
      </c>
      <c r="I79" s="371">
        <f>I80+I95</f>
        <v>11579</v>
      </c>
      <c r="J79" s="371">
        <f>J80+J95</f>
        <v>14401.257456150006</v>
      </c>
    </row>
    <row r="80" spans="3:10" ht="51">
      <c r="C80" s="116" t="s">
        <v>806</v>
      </c>
      <c r="D80" s="120" t="s">
        <v>186</v>
      </c>
      <c r="E80" s="115" t="s">
        <v>807</v>
      </c>
      <c r="F80" s="121">
        <f>F81+F82+F83+F84+F85+F86+F87+F88</f>
        <v>11579</v>
      </c>
      <c r="G80" s="121">
        <f>G81+G82+G83+G84+G85+G86+G87+G88</f>
        <v>11579</v>
      </c>
      <c r="H80" s="121">
        <f>H81+H82+H83+H84+H85+H86+H87+H88</f>
        <v>11579</v>
      </c>
      <c r="I80" s="121">
        <f>I81+I82+I83+I84+I85+I86+I87+I88</f>
        <v>11579</v>
      </c>
      <c r="J80" s="121">
        <f>J81+J82+J83+J84+J85+J86+J87+J88</f>
        <v>11579</v>
      </c>
    </row>
    <row r="81" spans="3:10" ht="26.25">
      <c r="C81" s="116" t="s">
        <v>187</v>
      </c>
      <c r="D81" s="120" t="s">
        <v>188</v>
      </c>
      <c r="E81" s="115" t="s">
        <v>809</v>
      </c>
      <c r="F81" s="121"/>
      <c r="G81" s="121"/>
      <c r="H81" s="121"/>
      <c r="I81" s="121"/>
      <c r="J81" s="121"/>
    </row>
    <row r="82" spans="3:10" ht="26.25">
      <c r="C82" s="116" t="s">
        <v>189</v>
      </c>
      <c r="D82" s="120" t="s">
        <v>190</v>
      </c>
      <c r="E82" s="115" t="s">
        <v>811</v>
      </c>
      <c r="F82" s="121"/>
      <c r="G82" s="121"/>
      <c r="H82" s="121"/>
      <c r="I82" s="121"/>
      <c r="J82" s="121"/>
    </row>
    <row r="83" spans="3:10" ht="26.25">
      <c r="C83" s="116" t="s">
        <v>191</v>
      </c>
      <c r="D83" s="120" t="s">
        <v>192</v>
      </c>
      <c r="E83" s="115" t="s">
        <v>812</v>
      </c>
      <c r="F83" s="121"/>
      <c r="G83" s="121"/>
      <c r="H83" s="121"/>
      <c r="I83" s="121"/>
      <c r="J83" s="121"/>
    </row>
    <row r="84" spans="3:10" ht="26.25">
      <c r="C84" s="116" t="s">
        <v>193</v>
      </c>
      <c r="D84" s="120" t="s">
        <v>194</v>
      </c>
      <c r="E84" s="115" t="s">
        <v>813</v>
      </c>
      <c r="F84" s="121">
        <v>11579</v>
      </c>
      <c r="G84" s="121">
        <v>11579</v>
      </c>
      <c r="H84" s="121">
        <v>11579</v>
      </c>
      <c r="I84" s="121">
        <v>11579</v>
      </c>
      <c r="J84" s="121">
        <v>11579</v>
      </c>
    </row>
    <row r="85" spans="3:10" ht="26.25">
      <c r="C85" s="116" t="s">
        <v>195</v>
      </c>
      <c r="D85" s="120" t="s">
        <v>196</v>
      </c>
      <c r="E85" s="115" t="s">
        <v>814</v>
      </c>
      <c r="F85" s="121"/>
      <c r="G85" s="121"/>
      <c r="H85" s="121"/>
      <c r="I85" s="121"/>
      <c r="J85" s="121"/>
    </row>
    <row r="86" spans="3:10" ht="26.25">
      <c r="C86" s="116" t="s">
        <v>197</v>
      </c>
      <c r="D86" s="120" t="s">
        <v>198</v>
      </c>
      <c r="E86" s="115" t="s">
        <v>816</v>
      </c>
      <c r="F86" s="121"/>
      <c r="G86" s="121"/>
      <c r="H86" s="121"/>
      <c r="I86" s="121"/>
      <c r="J86" s="121"/>
    </row>
    <row r="87" spans="3:10" ht="26.25">
      <c r="C87" s="116" t="s">
        <v>199</v>
      </c>
      <c r="D87" s="120" t="s">
        <v>200</v>
      </c>
      <c r="E87" s="115" t="s">
        <v>818</v>
      </c>
      <c r="F87" s="121"/>
      <c r="G87" s="121"/>
      <c r="H87" s="121"/>
      <c r="I87" s="121"/>
      <c r="J87" s="121"/>
    </row>
    <row r="88" spans="3:10" ht="26.25">
      <c r="C88" s="116" t="s">
        <v>201</v>
      </c>
      <c r="D88" s="120" t="s">
        <v>202</v>
      </c>
      <c r="E88" s="115" t="s">
        <v>819</v>
      </c>
      <c r="F88" s="121"/>
      <c r="G88" s="121"/>
      <c r="H88" s="121"/>
      <c r="I88" s="121"/>
      <c r="J88" s="121"/>
    </row>
    <row r="89" spans="3:10" ht="26.25">
      <c r="C89" s="116" t="s">
        <v>808</v>
      </c>
      <c r="D89" s="120" t="s">
        <v>203</v>
      </c>
      <c r="E89" s="115" t="s">
        <v>820</v>
      </c>
      <c r="F89" s="121"/>
      <c r="G89" s="121"/>
      <c r="H89" s="121"/>
      <c r="I89" s="121"/>
      <c r="J89" s="121"/>
    </row>
    <row r="90" spans="3:10" ht="51">
      <c r="C90" s="116" t="s">
        <v>204</v>
      </c>
      <c r="D90" s="120" t="s">
        <v>205</v>
      </c>
      <c r="E90" s="115" t="s">
        <v>822</v>
      </c>
      <c r="F90" s="121"/>
      <c r="G90" s="121"/>
      <c r="H90" s="121"/>
      <c r="I90" s="121"/>
      <c r="J90" s="121"/>
    </row>
    <row r="91" spans="3:10" ht="26.25">
      <c r="C91" s="116" t="s">
        <v>810</v>
      </c>
      <c r="D91" s="120" t="s">
        <v>206</v>
      </c>
      <c r="E91" s="115" t="s">
        <v>824</v>
      </c>
      <c r="F91" s="121"/>
      <c r="G91" s="121"/>
      <c r="H91" s="121"/>
      <c r="I91" s="121"/>
      <c r="J91" s="121"/>
    </row>
    <row r="92" spans="3:10" ht="102">
      <c r="C92" s="116" t="s">
        <v>207</v>
      </c>
      <c r="D92" s="120" t="s">
        <v>208</v>
      </c>
      <c r="E92" s="115" t="s">
        <v>825</v>
      </c>
      <c r="F92" s="121"/>
      <c r="G92" s="121"/>
      <c r="H92" s="121"/>
      <c r="I92" s="121"/>
      <c r="J92" s="121"/>
    </row>
    <row r="93" spans="3:10" ht="102">
      <c r="C93" s="116" t="s">
        <v>209</v>
      </c>
      <c r="D93" s="120" t="s">
        <v>210</v>
      </c>
      <c r="E93" s="115" t="s">
        <v>826</v>
      </c>
      <c r="F93" s="121"/>
      <c r="G93" s="121"/>
      <c r="H93" s="121"/>
      <c r="I93" s="121"/>
      <c r="J93" s="121"/>
    </row>
    <row r="94" spans="3:10" ht="102">
      <c r="C94" s="116" t="s">
        <v>209</v>
      </c>
      <c r="D94" s="120" t="s">
        <v>211</v>
      </c>
      <c r="E94" s="115" t="s">
        <v>827</v>
      </c>
      <c r="F94" s="121"/>
      <c r="G94" s="121"/>
      <c r="H94" s="121"/>
      <c r="I94" s="121"/>
      <c r="J94" s="121"/>
    </row>
    <row r="95" spans="3:10" ht="26.25">
      <c r="C95" s="116" t="s">
        <v>815</v>
      </c>
      <c r="D95" s="120" t="s">
        <v>212</v>
      </c>
      <c r="E95" s="115" t="s">
        <v>828</v>
      </c>
      <c r="F95" s="106">
        <f>F96+F97</f>
        <v>2822.2574561500064</v>
      </c>
      <c r="G95" s="121"/>
      <c r="H95" s="121"/>
      <c r="I95" s="121"/>
      <c r="J95" s="106">
        <f>F95</f>
        <v>2822.2574561500064</v>
      </c>
    </row>
    <row r="96" spans="3:10" ht="51">
      <c r="C96" s="116" t="s">
        <v>213</v>
      </c>
      <c r="D96" s="120" t="s">
        <v>214</v>
      </c>
      <c r="E96" s="115" t="s">
        <v>830</v>
      </c>
      <c r="F96" s="121">
        <v>2415</v>
      </c>
      <c r="G96" s="121"/>
      <c r="H96" s="121"/>
      <c r="I96" s="121"/>
      <c r="J96" s="121">
        <f>F96</f>
        <v>2415</v>
      </c>
    </row>
    <row r="97" spans="3:10" ht="26.25">
      <c r="C97" s="116" t="s">
        <v>215</v>
      </c>
      <c r="D97" s="120" t="s">
        <v>216</v>
      </c>
      <c r="E97" s="115" t="s">
        <v>831</v>
      </c>
      <c r="F97" s="106">
        <f>'Биланс успеха 16'!E77</f>
        <v>407.2574561500063</v>
      </c>
      <c r="G97" s="121"/>
      <c r="H97" s="121"/>
      <c r="I97" s="121"/>
      <c r="J97" s="106">
        <f>F97</f>
        <v>407.2574561500063</v>
      </c>
    </row>
    <row r="98" spans="3:10" ht="26.25">
      <c r="C98" s="116"/>
      <c r="D98" s="114" t="s">
        <v>217</v>
      </c>
      <c r="E98" s="115" t="s">
        <v>832</v>
      </c>
      <c r="F98" s="107"/>
      <c r="G98" s="121"/>
      <c r="H98" s="121"/>
      <c r="I98" s="121"/>
      <c r="J98" s="107"/>
    </row>
    <row r="99" spans="3:10" ht="26.25">
      <c r="C99" s="116" t="s">
        <v>817</v>
      </c>
      <c r="D99" s="109" t="s">
        <v>218</v>
      </c>
      <c r="E99" s="122" t="s">
        <v>833</v>
      </c>
      <c r="F99" s="107"/>
      <c r="G99" s="121"/>
      <c r="H99" s="121"/>
      <c r="I99" s="121"/>
      <c r="J99" s="107"/>
    </row>
    <row r="100" spans="3:10" ht="26.25">
      <c r="C100" s="116" t="s">
        <v>219</v>
      </c>
      <c r="D100" s="114" t="s">
        <v>220</v>
      </c>
      <c r="E100" s="113" t="s">
        <v>834</v>
      </c>
      <c r="F100" s="107"/>
      <c r="G100" s="121"/>
      <c r="H100" s="121"/>
      <c r="I100" s="121"/>
      <c r="J100" s="107"/>
    </row>
    <row r="101" spans="3:10" ht="26.25">
      <c r="C101" s="116" t="s">
        <v>221</v>
      </c>
      <c r="D101" s="114" t="s">
        <v>222</v>
      </c>
      <c r="E101" s="113" t="s">
        <v>836</v>
      </c>
      <c r="F101" s="107"/>
      <c r="G101" s="121"/>
      <c r="H101" s="121"/>
      <c r="I101" s="121"/>
      <c r="J101" s="107"/>
    </row>
    <row r="102" spans="3:10" ht="51.75">
      <c r="C102" s="116"/>
      <c r="D102" s="119" t="s">
        <v>414</v>
      </c>
      <c r="E102" s="113" t="s">
        <v>837</v>
      </c>
      <c r="F102" s="107">
        <v>12812</v>
      </c>
      <c r="G102" s="121"/>
      <c r="H102" s="121">
        <v>14520</v>
      </c>
      <c r="I102" s="121">
        <v>13666</v>
      </c>
      <c r="J102" s="107">
        <v>12812</v>
      </c>
    </row>
    <row r="103" spans="3:10" ht="51">
      <c r="C103" s="116" t="s">
        <v>821</v>
      </c>
      <c r="D103" s="120" t="s">
        <v>223</v>
      </c>
      <c r="E103" s="113" t="s">
        <v>839</v>
      </c>
      <c r="F103" s="107"/>
      <c r="G103" s="121"/>
      <c r="H103" s="121"/>
      <c r="I103" s="121"/>
      <c r="J103" s="107"/>
    </row>
    <row r="104" spans="3:10" ht="26.25">
      <c r="C104" s="116" t="s">
        <v>224</v>
      </c>
      <c r="D104" s="120" t="s">
        <v>225</v>
      </c>
      <c r="E104" s="113" t="s">
        <v>226</v>
      </c>
      <c r="F104" s="107"/>
      <c r="G104" s="121"/>
      <c r="H104" s="121"/>
      <c r="I104" s="121"/>
      <c r="J104" s="107"/>
    </row>
    <row r="105" spans="3:10" ht="51">
      <c r="C105" s="116" t="s">
        <v>227</v>
      </c>
      <c r="D105" s="120" t="s">
        <v>228</v>
      </c>
      <c r="E105" s="113" t="s">
        <v>229</v>
      </c>
      <c r="F105" s="107"/>
      <c r="G105" s="121"/>
      <c r="H105" s="121"/>
      <c r="I105" s="121"/>
      <c r="J105" s="107"/>
    </row>
    <row r="106" spans="3:10" ht="26.25">
      <c r="C106" s="116" t="s">
        <v>230</v>
      </c>
      <c r="D106" s="120" t="s">
        <v>231</v>
      </c>
      <c r="E106" s="113" t="s">
        <v>232</v>
      </c>
      <c r="F106" s="107"/>
      <c r="G106" s="121"/>
      <c r="H106" s="121"/>
      <c r="I106" s="121"/>
      <c r="J106" s="107"/>
    </row>
    <row r="107" spans="3:10" ht="51">
      <c r="C107" s="116" t="s">
        <v>233</v>
      </c>
      <c r="D107" s="120" t="s">
        <v>234</v>
      </c>
      <c r="E107" s="113" t="s">
        <v>235</v>
      </c>
      <c r="F107" s="107"/>
      <c r="G107" s="121"/>
      <c r="H107" s="121"/>
      <c r="I107" s="121"/>
      <c r="J107" s="107"/>
    </row>
    <row r="108" spans="3:10" ht="26.25">
      <c r="C108" s="116" t="s">
        <v>236</v>
      </c>
      <c r="D108" s="120" t="s">
        <v>237</v>
      </c>
      <c r="E108" s="113" t="s">
        <v>238</v>
      </c>
      <c r="F108" s="107"/>
      <c r="G108" s="121"/>
      <c r="H108" s="121"/>
      <c r="I108" s="121"/>
      <c r="J108" s="107"/>
    </row>
    <row r="109" spans="3:10" ht="51">
      <c r="C109" s="116" t="s">
        <v>239</v>
      </c>
      <c r="D109" s="120" t="s">
        <v>240</v>
      </c>
      <c r="E109" s="113" t="s">
        <v>241</v>
      </c>
      <c r="F109" s="107"/>
      <c r="G109" s="121"/>
      <c r="H109" s="121"/>
      <c r="I109" s="121"/>
      <c r="J109" s="107"/>
    </row>
    <row r="110" spans="3:10" ht="51">
      <c r="C110" s="116" t="s">
        <v>823</v>
      </c>
      <c r="D110" s="120" t="s">
        <v>242</v>
      </c>
      <c r="E110" s="113" t="s">
        <v>243</v>
      </c>
      <c r="F110" s="107">
        <v>12812</v>
      </c>
      <c r="G110" s="121"/>
      <c r="H110" s="121">
        <v>14520</v>
      </c>
      <c r="I110" s="121">
        <v>13666</v>
      </c>
      <c r="J110" s="107">
        <v>12812</v>
      </c>
    </row>
    <row r="111" spans="3:10" ht="26.25">
      <c r="C111" s="116" t="s">
        <v>244</v>
      </c>
      <c r="D111" s="120" t="s">
        <v>245</v>
      </c>
      <c r="E111" s="113" t="s">
        <v>246</v>
      </c>
      <c r="F111" s="107"/>
      <c r="G111" s="121"/>
      <c r="H111" s="121"/>
      <c r="I111" s="121"/>
      <c r="J111" s="107"/>
    </row>
    <row r="112" spans="3:10" ht="51">
      <c r="C112" s="116" t="s">
        <v>247</v>
      </c>
      <c r="D112" s="120" t="s">
        <v>248</v>
      </c>
      <c r="E112" s="113" t="s">
        <v>249</v>
      </c>
      <c r="F112" s="107"/>
      <c r="G112" s="121"/>
      <c r="H112" s="121"/>
      <c r="I112" s="121"/>
      <c r="J112" s="107"/>
    </row>
    <row r="113" spans="3:10" ht="51">
      <c r="C113" s="116" t="s">
        <v>250</v>
      </c>
      <c r="D113" s="120" t="s">
        <v>251</v>
      </c>
      <c r="E113" s="113" t="s">
        <v>252</v>
      </c>
      <c r="F113" s="107"/>
      <c r="G113" s="121"/>
      <c r="H113" s="121"/>
      <c r="I113" s="121"/>
      <c r="J113" s="107"/>
    </row>
    <row r="114" spans="3:10" ht="51">
      <c r="C114" s="116" t="s">
        <v>253</v>
      </c>
      <c r="D114" s="120" t="s">
        <v>254</v>
      </c>
      <c r="E114" s="113" t="s">
        <v>255</v>
      </c>
      <c r="F114" s="107"/>
      <c r="G114" s="121"/>
      <c r="H114" s="121"/>
      <c r="I114" s="121"/>
      <c r="J114" s="107"/>
    </row>
    <row r="115" spans="3:10" ht="51">
      <c r="C115" s="116" t="s">
        <v>256</v>
      </c>
      <c r="D115" s="120" t="s">
        <v>257</v>
      </c>
      <c r="E115" s="113" t="s">
        <v>258</v>
      </c>
      <c r="F115" s="107">
        <v>12812</v>
      </c>
      <c r="G115" s="121"/>
      <c r="H115" s="121">
        <v>14520</v>
      </c>
      <c r="I115" s="121">
        <v>13666</v>
      </c>
      <c r="J115" s="107">
        <v>12812</v>
      </c>
    </row>
    <row r="116" spans="3:10" ht="51">
      <c r="C116" s="116" t="s">
        <v>259</v>
      </c>
      <c r="D116" s="123" t="s">
        <v>260</v>
      </c>
      <c r="E116" s="113" t="s">
        <v>261</v>
      </c>
      <c r="F116" s="107"/>
      <c r="G116" s="121"/>
      <c r="H116" s="121"/>
      <c r="I116" s="121"/>
      <c r="J116" s="107"/>
    </row>
    <row r="117" spans="3:10" ht="26.25">
      <c r="C117" s="116" t="s">
        <v>835</v>
      </c>
      <c r="D117" s="119" t="s">
        <v>262</v>
      </c>
      <c r="E117" s="113" t="s">
        <v>263</v>
      </c>
      <c r="F117" s="107"/>
      <c r="G117" s="121"/>
      <c r="H117" s="121"/>
      <c r="I117" s="121"/>
      <c r="J117" s="107"/>
    </row>
    <row r="118" spans="3:10" ht="78.75">
      <c r="C118" s="116"/>
      <c r="D118" s="119" t="s">
        <v>264</v>
      </c>
      <c r="E118" s="113" t="s">
        <v>265</v>
      </c>
      <c r="F118" s="121">
        <f>SUM(F119:F132)</f>
        <v>22336</v>
      </c>
      <c r="G118" s="121">
        <f>SUM(G119:G132)</f>
        <v>37672</v>
      </c>
      <c r="H118" s="121">
        <f>SUM(H119:H132)</f>
        <v>23023</v>
      </c>
      <c r="I118" s="121">
        <f>SUM(I119:I132)</f>
        <v>26377</v>
      </c>
      <c r="J118" s="121">
        <f>SUM(J119:J132)</f>
        <v>22336</v>
      </c>
    </row>
    <row r="119" spans="3:10" ht="76.5">
      <c r="C119" s="116" t="s">
        <v>266</v>
      </c>
      <c r="D119" s="120" t="s">
        <v>863</v>
      </c>
      <c r="E119" s="113" t="s">
        <v>267</v>
      </c>
      <c r="F119" s="107"/>
      <c r="G119" s="121"/>
      <c r="H119" s="121"/>
      <c r="I119" s="121"/>
      <c r="J119" s="107"/>
    </row>
    <row r="120" spans="3:10" ht="51">
      <c r="C120" s="116" t="s">
        <v>829</v>
      </c>
      <c r="D120" s="120" t="s">
        <v>767</v>
      </c>
      <c r="E120" s="113" t="s">
        <v>268</v>
      </c>
      <c r="F120" s="107"/>
      <c r="G120" s="121"/>
      <c r="H120" s="121"/>
      <c r="I120" s="121"/>
      <c r="J120" s="107"/>
    </row>
    <row r="121" spans="3:10" ht="26.25">
      <c r="C121" s="116" t="s">
        <v>269</v>
      </c>
      <c r="D121" s="120" t="s">
        <v>270</v>
      </c>
      <c r="E121" s="113" t="s">
        <v>271</v>
      </c>
      <c r="F121" s="107"/>
      <c r="G121" s="121"/>
      <c r="H121" s="121"/>
      <c r="I121" s="121"/>
      <c r="J121" s="107"/>
    </row>
    <row r="122" spans="3:10" ht="51">
      <c r="C122" s="116" t="s">
        <v>272</v>
      </c>
      <c r="D122" s="120" t="s">
        <v>273</v>
      </c>
      <c r="E122" s="113" t="s">
        <v>274</v>
      </c>
      <c r="F122" s="107"/>
      <c r="G122" s="121"/>
      <c r="H122" s="121"/>
      <c r="I122" s="121"/>
      <c r="J122" s="107"/>
    </row>
    <row r="123" spans="3:10" ht="51">
      <c r="C123" s="116" t="s">
        <v>275</v>
      </c>
      <c r="D123" s="120" t="s">
        <v>276</v>
      </c>
      <c r="E123" s="113" t="s">
        <v>277</v>
      </c>
      <c r="F123" s="107"/>
      <c r="G123" s="121"/>
      <c r="H123" s="121"/>
      <c r="I123" s="121"/>
      <c r="J123" s="107"/>
    </row>
    <row r="124" spans="3:10" ht="51">
      <c r="C124" s="116" t="s">
        <v>278</v>
      </c>
      <c r="D124" s="120" t="s">
        <v>279</v>
      </c>
      <c r="E124" s="113" t="s">
        <v>280</v>
      </c>
      <c r="F124" s="107"/>
      <c r="G124" s="121"/>
      <c r="H124" s="121"/>
      <c r="I124" s="121"/>
      <c r="J124" s="107"/>
    </row>
    <row r="125" spans="3:10" ht="51">
      <c r="C125" s="116" t="s">
        <v>281</v>
      </c>
      <c r="D125" s="120" t="s">
        <v>282</v>
      </c>
      <c r="E125" s="113" t="s">
        <v>283</v>
      </c>
      <c r="F125" s="107"/>
      <c r="G125" s="121"/>
      <c r="H125" s="121"/>
      <c r="I125" s="121"/>
      <c r="J125" s="107"/>
    </row>
    <row r="126" spans="3:10" ht="26.25">
      <c r="C126" s="116" t="s">
        <v>284</v>
      </c>
      <c r="D126" s="120" t="s">
        <v>285</v>
      </c>
      <c r="E126" s="113" t="s">
        <v>286</v>
      </c>
      <c r="F126" s="107">
        <v>1964</v>
      </c>
      <c r="G126" s="121">
        <v>2800</v>
      </c>
      <c r="H126" s="121">
        <v>1800</v>
      </c>
      <c r="I126" s="121">
        <v>1450</v>
      </c>
      <c r="J126" s="107">
        <v>1964</v>
      </c>
    </row>
    <row r="127" spans="3:10" ht="26.25">
      <c r="C127" s="116" t="s">
        <v>287</v>
      </c>
      <c r="D127" s="120" t="s">
        <v>288</v>
      </c>
      <c r="E127" s="113" t="s">
        <v>289</v>
      </c>
      <c r="F127" s="107"/>
      <c r="G127" s="121"/>
      <c r="H127" s="121"/>
      <c r="I127" s="121"/>
      <c r="J127" s="107"/>
    </row>
    <row r="128" spans="3:10" ht="26.25">
      <c r="C128" s="116" t="s">
        <v>290</v>
      </c>
      <c r="D128" s="120" t="s">
        <v>291</v>
      </c>
      <c r="E128" s="113" t="s">
        <v>292</v>
      </c>
      <c r="F128" s="107"/>
      <c r="G128" s="121"/>
      <c r="H128" s="121"/>
      <c r="I128" s="121"/>
      <c r="J128" s="107"/>
    </row>
    <row r="129" spans="3:10" ht="51">
      <c r="C129" s="116" t="s">
        <v>293</v>
      </c>
      <c r="D129" s="120" t="s">
        <v>294</v>
      </c>
      <c r="E129" s="113" t="s">
        <v>295</v>
      </c>
      <c r="F129" s="107">
        <v>18622</v>
      </c>
      <c r="G129" s="121">
        <v>27572</v>
      </c>
      <c r="H129" s="121">
        <v>18523</v>
      </c>
      <c r="I129" s="121">
        <v>22786</v>
      </c>
      <c r="J129" s="107">
        <v>18622</v>
      </c>
    </row>
    <row r="130" spans="3:10" ht="26.25">
      <c r="C130" s="116" t="s">
        <v>296</v>
      </c>
      <c r="D130" s="120" t="s">
        <v>297</v>
      </c>
      <c r="E130" s="113" t="s">
        <v>298</v>
      </c>
      <c r="F130" s="107">
        <v>1700</v>
      </c>
      <c r="G130" s="121">
        <v>2500</v>
      </c>
      <c r="H130" s="121">
        <v>1700</v>
      </c>
      <c r="I130" s="121">
        <v>2091</v>
      </c>
      <c r="J130" s="107">
        <v>1700</v>
      </c>
    </row>
    <row r="131" spans="3:10" ht="51">
      <c r="C131" s="116" t="s">
        <v>299</v>
      </c>
      <c r="D131" s="120" t="s">
        <v>300</v>
      </c>
      <c r="E131" s="113" t="s">
        <v>301</v>
      </c>
      <c r="F131" s="107">
        <v>50</v>
      </c>
      <c r="G131" s="121">
        <v>4800</v>
      </c>
      <c r="H131" s="121">
        <v>1000</v>
      </c>
      <c r="I131" s="121">
        <v>50</v>
      </c>
      <c r="J131" s="107">
        <v>50</v>
      </c>
    </row>
    <row r="132" spans="3:10" ht="51">
      <c r="C132" s="116" t="s">
        <v>302</v>
      </c>
      <c r="D132" s="120" t="s">
        <v>303</v>
      </c>
      <c r="E132" s="113" t="s">
        <v>304</v>
      </c>
      <c r="F132" s="107">
        <v>0</v>
      </c>
      <c r="G132" s="121"/>
      <c r="H132" s="121"/>
      <c r="I132" s="121"/>
      <c r="J132" s="107">
        <v>0</v>
      </c>
    </row>
    <row r="133" spans="3:10" ht="26.25">
      <c r="C133" s="116"/>
      <c r="D133" s="119" t="s">
        <v>305</v>
      </c>
      <c r="E133" s="113" t="s">
        <v>306</v>
      </c>
      <c r="F133" s="173">
        <f>F79+F102+F118</f>
        <v>49549.25745615001</v>
      </c>
      <c r="G133" s="173">
        <f>G79+G102+G118</f>
        <v>49251</v>
      </c>
      <c r="H133" s="173">
        <f>H79+H102+H118</f>
        <v>49122</v>
      </c>
      <c r="I133" s="173">
        <f>I79+I102+I118</f>
        <v>51622</v>
      </c>
      <c r="J133" s="173">
        <f>J79+J102+J118</f>
        <v>49549.25745615001</v>
      </c>
    </row>
    <row r="134" spans="3:10" ht="27" thickBot="1">
      <c r="C134" s="124" t="s">
        <v>838</v>
      </c>
      <c r="D134" s="125" t="s">
        <v>307</v>
      </c>
      <c r="E134" s="126" t="s">
        <v>308</v>
      </c>
      <c r="F134" s="127"/>
      <c r="G134" s="174"/>
      <c r="H134" s="174"/>
      <c r="I134" s="174"/>
      <c r="J134" s="127"/>
    </row>
    <row r="136" spans="7:10" ht="26.25">
      <c r="G136" s="175"/>
      <c r="H136" s="175"/>
      <c r="I136" s="175"/>
      <c r="J136" s="175"/>
    </row>
  </sheetData>
  <sheetProtection/>
  <mergeCells count="11">
    <mergeCell ref="G5:J5"/>
    <mergeCell ref="C5:C7"/>
    <mergeCell ref="D5:D7"/>
    <mergeCell ref="E5:E7"/>
    <mergeCell ref="C3:J3"/>
    <mergeCell ref="C4:J4"/>
    <mergeCell ref="F6:F7"/>
    <mergeCell ref="G6:G7"/>
    <mergeCell ref="H6:H7"/>
    <mergeCell ref="I6:I7"/>
    <mergeCell ref="J6:J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L83"/>
  <sheetViews>
    <sheetView zoomScale="81" zoomScaleNormal="81" zoomScalePageLayoutView="0" workbookViewId="0" topLeftCell="B70">
      <selection activeCell="L39" sqref="L39"/>
    </sheetView>
  </sheetViews>
  <sheetFormatPr defaultColWidth="9.140625" defaultRowHeight="12.75"/>
  <cols>
    <col min="1" max="1" width="9.140625" style="0" hidden="1" customWidth="1"/>
    <col min="2" max="2" width="11.8515625" style="0" customWidth="1"/>
    <col min="3" max="3" width="47.28125" style="0" customWidth="1"/>
    <col min="4" max="4" width="12.28125" style="129" customWidth="1"/>
    <col min="5" max="5" width="15.00390625" style="0" customWidth="1"/>
    <col min="6" max="6" width="14.28125" style="0" customWidth="1"/>
    <col min="7" max="9" width="14.7109375" style="0" customWidth="1"/>
  </cols>
  <sheetData>
    <row r="2" spans="2:9" ht="15.75">
      <c r="B2" s="34"/>
      <c r="C2" s="34"/>
      <c r="D2" s="130"/>
      <c r="E2" s="34"/>
      <c r="F2" s="34"/>
      <c r="G2" s="34"/>
      <c r="H2" s="34"/>
      <c r="I2" s="131" t="s">
        <v>945</v>
      </c>
    </row>
    <row r="3" spans="2:9" s="1" customFormat="1" ht="24.75" customHeight="1">
      <c r="B3" s="447" t="s">
        <v>899</v>
      </c>
      <c r="C3" s="447"/>
      <c r="D3" s="447"/>
      <c r="E3" s="447"/>
      <c r="F3" s="447"/>
      <c r="G3" s="447"/>
      <c r="H3" s="447"/>
      <c r="I3" s="447"/>
    </row>
    <row r="4" spans="2:9" s="4" customFormat="1" ht="24.75" customHeight="1">
      <c r="B4" s="133"/>
      <c r="C4" s="133"/>
      <c r="D4" s="132"/>
      <c r="E4" s="133"/>
      <c r="F4" s="133"/>
      <c r="G4" s="133"/>
      <c r="H4" s="133"/>
      <c r="I4" s="133"/>
    </row>
    <row r="5" spans="2:9" s="4" customFormat="1" ht="24.75" customHeight="1">
      <c r="B5" s="447" t="s">
        <v>1105</v>
      </c>
      <c r="C5" s="447"/>
      <c r="D5" s="447"/>
      <c r="E5" s="447"/>
      <c r="F5" s="447"/>
      <c r="G5" s="447"/>
      <c r="H5" s="447"/>
      <c r="I5" s="447"/>
    </row>
    <row r="6" spans="2:9" s="4" customFormat="1" ht="24.75" customHeight="1">
      <c r="B6" s="134"/>
      <c r="C6" s="134"/>
      <c r="D6" s="132"/>
      <c r="E6" s="133"/>
      <c r="F6" s="133"/>
      <c r="G6" s="133"/>
      <c r="H6" s="133"/>
      <c r="I6" s="133"/>
    </row>
    <row r="7" spans="2:9" s="2" customFormat="1" ht="16.5" thickBot="1">
      <c r="B7" s="135"/>
      <c r="C7" s="135"/>
      <c r="D7" s="136"/>
      <c r="E7" s="135"/>
      <c r="F7" s="135"/>
      <c r="G7" s="135"/>
      <c r="H7" s="135"/>
      <c r="I7" s="16" t="s">
        <v>927</v>
      </c>
    </row>
    <row r="8" spans="2:9" s="2" customFormat="1" ht="30" customHeight="1">
      <c r="B8" s="448" t="s">
        <v>6</v>
      </c>
      <c r="C8" s="450" t="s">
        <v>7</v>
      </c>
      <c r="D8" s="454" t="s">
        <v>840</v>
      </c>
      <c r="E8" s="452" t="s">
        <v>311</v>
      </c>
      <c r="F8" s="452"/>
      <c r="G8" s="452"/>
      <c r="H8" s="452"/>
      <c r="I8" s="453"/>
    </row>
    <row r="9" spans="2:9" s="2" customFormat="1" ht="61.5" customHeight="1" thickBot="1">
      <c r="B9" s="449"/>
      <c r="C9" s="451"/>
      <c r="D9" s="455"/>
      <c r="E9" s="137" t="s">
        <v>1092</v>
      </c>
      <c r="F9" s="137" t="s">
        <v>1093</v>
      </c>
      <c r="G9" s="137" t="s">
        <v>1094</v>
      </c>
      <c r="H9" s="137" t="s">
        <v>1095</v>
      </c>
      <c r="I9" s="138" t="s">
        <v>1139</v>
      </c>
    </row>
    <row r="10" spans="2:9" s="2" customFormat="1" ht="18" customHeight="1">
      <c r="B10" s="139">
        <v>1</v>
      </c>
      <c r="C10" s="140">
        <v>2</v>
      </c>
      <c r="D10" s="141">
        <v>3</v>
      </c>
      <c r="E10" s="142">
        <v>5</v>
      </c>
      <c r="F10" s="142">
        <v>6</v>
      </c>
      <c r="G10" s="142">
        <v>7</v>
      </c>
      <c r="H10" s="142">
        <v>8</v>
      </c>
      <c r="I10" s="143">
        <v>9</v>
      </c>
    </row>
    <row r="11" spans="2:9" s="2" customFormat="1" ht="24" customHeight="1">
      <c r="B11" s="144"/>
      <c r="C11" s="145" t="s">
        <v>415</v>
      </c>
      <c r="D11" s="146"/>
      <c r="E11" s="180"/>
      <c r="F11" s="180"/>
      <c r="G11" s="180"/>
      <c r="H11" s="180"/>
      <c r="I11" s="181"/>
    </row>
    <row r="12" spans="2:9" s="2" customFormat="1" ht="56.25" customHeight="1">
      <c r="B12" s="144" t="s">
        <v>416</v>
      </c>
      <c r="C12" s="145" t="s">
        <v>417</v>
      </c>
      <c r="D12" s="146">
        <v>1001</v>
      </c>
      <c r="E12" s="167">
        <f>E13+E20+E28+E27</f>
        <v>149140</v>
      </c>
      <c r="F12" s="167">
        <f>F13+F20+F28+F27</f>
        <v>34452.32</v>
      </c>
      <c r="G12" s="167">
        <f>G13+G20+G28+G27</f>
        <v>40435.73</v>
      </c>
      <c r="H12" s="167">
        <f>H13+H20+H28+H27</f>
        <v>35822.41</v>
      </c>
      <c r="I12" s="167">
        <f>I13+I20+I28+I27</f>
        <v>38429.53999999999</v>
      </c>
    </row>
    <row r="13" spans="2:9" s="2" customFormat="1" ht="30" customHeight="1">
      <c r="B13" s="144">
        <v>60</v>
      </c>
      <c r="C13" s="145" t="s">
        <v>418</v>
      </c>
      <c r="D13" s="146">
        <v>1002</v>
      </c>
      <c r="E13" s="167">
        <f>E14+E15+E16+E17+E18+E19</f>
        <v>5661</v>
      </c>
      <c r="F13" s="167">
        <f>F14+F15+F16+F17+F18+F19</f>
        <v>1415.25</v>
      </c>
      <c r="G13" s="167">
        <f>G14+G15+G16+G17+G18+G19</f>
        <v>1698.3</v>
      </c>
      <c r="H13" s="167">
        <f>H14+H15+H16+H17+H18+H19</f>
        <v>1415.25</v>
      </c>
      <c r="I13" s="167">
        <f>I14+I15+I16+I17+I18+I19</f>
        <v>1132.1999999999998</v>
      </c>
    </row>
    <row r="14" spans="2:9" s="2" customFormat="1" ht="30" customHeight="1">
      <c r="B14" s="147">
        <v>600</v>
      </c>
      <c r="C14" s="148" t="s">
        <v>419</v>
      </c>
      <c r="D14" s="149">
        <v>1003</v>
      </c>
      <c r="E14" s="156"/>
      <c r="F14" s="167"/>
      <c r="G14" s="167"/>
      <c r="H14" s="167"/>
      <c r="I14" s="167"/>
    </row>
    <row r="15" spans="2:9" s="2" customFormat="1" ht="30" customHeight="1">
      <c r="B15" s="147">
        <v>601</v>
      </c>
      <c r="C15" s="148" t="s">
        <v>420</v>
      </c>
      <c r="D15" s="149">
        <v>1004</v>
      </c>
      <c r="E15" s="156"/>
      <c r="F15" s="167"/>
      <c r="G15" s="167"/>
      <c r="H15" s="167"/>
      <c r="I15" s="167"/>
    </row>
    <row r="16" spans="2:9" s="2" customFormat="1" ht="30" customHeight="1">
      <c r="B16" s="147">
        <v>602</v>
      </c>
      <c r="C16" s="148" t="s">
        <v>421</v>
      </c>
      <c r="D16" s="149">
        <v>1005</v>
      </c>
      <c r="E16" s="156"/>
      <c r="F16" s="167"/>
      <c r="G16" s="167"/>
      <c r="H16" s="167"/>
      <c r="I16" s="167"/>
    </row>
    <row r="17" spans="2:9" s="2" customFormat="1" ht="27" customHeight="1">
      <c r="B17" s="147">
        <v>603</v>
      </c>
      <c r="C17" s="148" t="s">
        <v>422</v>
      </c>
      <c r="D17" s="149">
        <v>1006</v>
      </c>
      <c r="E17" s="156"/>
      <c r="F17" s="167"/>
      <c r="G17" s="167"/>
      <c r="H17" s="167"/>
      <c r="I17" s="167"/>
    </row>
    <row r="18" spans="2:9" ht="30" customHeight="1">
      <c r="B18" s="147">
        <v>604</v>
      </c>
      <c r="C18" s="148" t="s">
        <v>423</v>
      </c>
      <c r="D18" s="149">
        <v>1007</v>
      </c>
      <c r="E18" s="241">
        <v>5661</v>
      </c>
      <c r="F18" s="241">
        <f>E18*25/100</f>
        <v>1415.25</v>
      </c>
      <c r="G18" s="241">
        <f>E18*30/100</f>
        <v>1698.3</v>
      </c>
      <c r="H18" s="241">
        <f>E18*25/100</f>
        <v>1415.25</v>
      </c>
      <c r="I18" s="241">
        <f>E18-F18-G18-H18</f>
        <v>1132.1999999999998</v>
      </c>
    </row>
    <row r="19" spans="2:9" ht="30" customHeight="1">
      <c r="B19" s="147">
        <v>605</v>
      </c>
      <c r="C19" s="148" t="s">
        <v>424</v>
      </c>
      <c r="D19" s="149">
        <v>1008</v>
      </c>
      <c r="E19" s="167"/>
      <c r="F19" s="167"/>
      <c r="G19" s="167"/>
      <c r="H19" s="167"/>
      <c r="I19" s="167"/>
    </row>
    <row r="20" spans="2:9" ht="47.25" customHeight="1">
      <c r="B20" s="144">
        <v>61</v>
      </c>
      <c r="C20" s="145" t="s">
        <v>425</v>
      </c>
      <c r="D20" s="146">
        <v>1009</v>
      </c>
      <c r="E20" s="167">
        <f>SUM(E21:E25)</f>
        <v>142009</v>
      </c>
      <c r="F20" s="167">
        <f>SUM(F21:F25)</f>
        <v>32662.07</v>
      </c>
      <c r="G20" s="167">
        <f>SUM(G21:G25)</f>
        <v>38342.43</v>
      </c>
      <c r="H20" s="167">
        <f>SUM(H21:H25)</f>
        <v>34082.16</v>
      </c>
      <c r="I20" s="167">
        <f>SUM(I21:I25)</f>
        <v>36922.34</v>
      </c>
    </row>
    <row r="21" spans="2:9" ht="30" customHeight="1">
      <c r="B21" s="147">
        <v>610</v>
      </c>
      <c r="C21" s="148" t="s">
        <v>426</v>
      </c>
      <c r="D21" s="149">
        <v>1010</v>
      </c>
      <c r="E21" s="167"/>
      <c r="F21" s="167"/>
      <c r="G21" s="167"/>
      <c r="H21" s="167"/>
      <c r="I21" s="167"/>
    </row>
    <row r="22" spans="2:9" ht="30" customHeight="1">
      <c r="B22" s="147">
        <v>611</v>
      </c>
      <c r="C22" s="148" t="s">
        <v>427</v>
      </c>
      <c r="D22" s="149">
        <v>1011</v>
      </c>
      <c r="E22" s="167"/>
      <c r="F22" s="167"/>
      <c r="G22" s="167"/>
      <c r="H22" s="167"/>
      <c r="I22" s="167"/>
    </row>
    <row r="23" spans="2:9" ht="30" customHeight="1">
      <c r="B23" s="147">
        <v>612</v>
      </c>
      <c r="C23" s="148" t="s">
        <v>428</v>
      </c>
      <c r="D23" s="149">
        <v>1012</v>
      </c>
      <c r="E23" s="167"/>
      <c r="F23" s="167"/>
      <c r="G23" s="167"/>
      <c r="H23" s="167"/>
      <c r="I23" s="167"/>
    </row>
    <row r="24" spans="2:9" ht="30" customHeight="1">
      <c r="B24" s="147">
        <v>613</v>
      </c>
      <c r="C24" s="148" t="s">
        <v>429</v>
      </c>
      <c r="D24" s="149">
        <v>1013</v>
      </c>
      <c r="E24" s="167"/>
      <c r="F24" s="167"/>
      <c r="G24" s="167"/>
      <c r="H24" s="167"/>
      <c r="I24" s="167"/>
    </row>
    <row r="25" spans="2:9" ht="30" customHeight="1">
      <c r="B25" s="147">
        <v>614</v>
      </c>
      <c r="C25" s="148" t="s">
        <v>430</v>
      </c>
      <c r="D25" s="149">
        <v>1014</v>
      </c>
      <c r="E25" s="241">
        <v>142009</v>
      </c>
      <c r="F25" s="241">
        <f>E25*23/100</f>
        <v>32662.07</v>
      </c>
      <c r="G25" s="241">
        <f>E25*27/100</f>
        <v>38342.43</v>
      </c>
      <c r="H25" s="241">
        <f>E25*24/100</f>
        <v>34082.16</v>
      </c>
      <c r="I25" s="241">
        <f>E25-F25-G25-H25</f>
        <v>36922.34</v>
      </c>
    </row>
    <row r="26" spans="2:9" ht="30" customHeight="1">
      <c r="B26" s="147">
        <v>615</v>
      </c>
      <c r="C26" s="148" t="s">
        <v>431</v>
      </c>
      <c r="D26" s="149">
        <v>1015</v>
      </c>
      <c r="E26" s="241"/>
      <c r="F26" s="241"/>
      <c r="G26" s="241"/>
      <c r="H26" s="241"/>
      <c r="I26" s="242"/>
    </row>
    <row r="27" spans="2:9" ht="30" customHeight="1">
      <c r="B27" s="147">
        <v>64</v>
      </c>
      <c r="C27" s="148" t="s">
        <v>432</v>
      </c>
      <c r="D27" s="149">
        <v>1016</v>
      </c>
      <c r="E27" s="241">
        <v>300</v>
      </c>
      <c r="F27" s="241">
        <v>75</v>
      </c>
      <c r="G27" s="241">
        <v>75</v>
      </c>
      <c r="H27" s="241">
        <v>75</v>
      </c>
      <c r="I27" s="242">
        <v>75</v>
      </c>
    </row>
    <row r="28" spans="2:9" ht="30" customHeight="1">
      <c r="B28" s="147">
        <v>65</v>
      </c>
      <c r="C28" s="148" t="s">
        <v>433</v>
      </c>
      <c r="D28" s="149">
        <v>1017</v>
      </c>
      <c r="E28" s="167">
        <v>1170</v>
      </c>
      <c r="F28" s="167">
        <v>300</v>
      </c>
      <c r="G28" s="167">
        <v>320</v>
      </c>
      <c r="H28" s="167">
        <v>250</v>
      </c>
      <c r="I28" s="234">
        <v>300</v>
      </c>
    </row>
    <row r="29" spans="2:9" ht="33.75" customHeight="1">
      <c r="B29" s="144"/>
      <c r="C29" s="145" t="s">
        <v>434</v>
      </c>
      <c r="D29" s="146"/>
      <c r="E29" s="156"/>
      <c r="F29" s="156"/>
      <c r="G29" s="156"/>
      <c r="H29" s="156"/>
      <c r="I29" s="233"/>
    </row>
    <row r="30" spans="2:9" ht="68.25" customHeight="1">
      <c r="B30" s="144" t="s">
        <v>435</v>
      </c>
      <c r="C30" s="145" t="s">
        <v>436</v>
      </c>
      <c r="D30" s="146">
        <v>1018</v>
      </c>
      <c r="E30" s="167">
        <f>E31-E33+E35+E36+E37+E38+E39+E41</f>
        <v>148680.873581</v>
      </c>
      <c r="F30" s="167">
        <f>F31-F33+F35+F36+F37+F38+F39+F41</f>
        <v>36888.714</v>
      </c>
      <c r="G30" s="167">
        <f>G31-G33+G35+G36+G37+G38+G39+G41</f>
        <v>40025.3875843602</v>
      </c>
      <c r="H30" s="167">
        <f>H31-H33+H35+H36+H37+H38+H39+H41</f>
        <v>34182.3875843602</v>
      </c>
      <c r="I30" s="167">
        <f>I31-I33+I35+I36+I37+I38+I39+I41</f>
        <v>37584.3814181902</v>
      </c>
    </row>
    <row r="31" spans="2:9" ht="30" customHeight="1">
      <c r="B31" s="147">
        <v>50</v>
      </c>
      <c r="C31" s="148" t="s">
        <v>437</v>
      </c>
      <c r="D31" s="149">
        <v>1019</v>
      </c>
      <c r="E31" s="156">
        <f>Набавке!F59/1000</f>
        <v>1600</v>
      </c>
      <c r="F31" s="156">
        <f aca="true" t="shared" si="0" ref="F31:F36">E31/4</f>
        <v>400</v>
      </c>
      <c r="G31" s="156">
        <f aca="true" t="shared" si="1" ref="G31:G36">E31/4</f>
        <v>400</v>
      </c>
      <c r="H31" s="156">
        <f aca="true" t="shared" si="2" ref="H31:H36">E31/4</f>
        <v>400</v>
      </c>
      <c r="I31" s="156">
        <f aca="true" t="shared" si="3" ref="I31:I36">E31/4</f>
        <v>400</v>
      </c>
    </row>
    <row r="32" spans="2:9" ht="30" customHeight="1">
      <c r="B32" s="147">
        <v>62</v>
      </c>
      <c r="C32" s="148" t="s">
        <v>438</v>
      </c>
      <c r="D32" s="149">
        <v>1020</v>
      </c>
      <c r="E32" s="156"/>
      <c r="F32" s="156">
        <f t="shared" si="0"/>
        <v>0</v>
      </c>
      <c r="G32" s="156">
        <f t="shared" si="1"/>
        <v>0</v>
      </c>
      <c r="H32" s="156">
        <f t="shared" si="2"/>
        <v>0</v>
      </c>
      <c r="I32" s="156">
        <f t="shared" si="3"/>
        <v>0</v>
      </c>
    </row>
    <row r="33" spans="2:9" ht="30" customHeight="1">
      <c r="B33" s="147">
        <v>630</v>
      </c>
      <c r="C33" s="148" t="s">
        <v>439</v>
      </c>
      <c r="D33" s="149">
        <v>1021</v>
      </c>
      <c r="E33" s="156">
        <v>4000</v>
      </c>
      <c r="F33" s="156">
        <f t="shared" si="0"/>
        <v>1000</v>
      </c>
      <c r="G33" s="156">
        <f t="shared" si="1"/>
        <v>1000</v>
      </c>
      <c r="H33" s="156">
        <f t="shared" si="2"/>
        <v>1000</v>
      </c>
      <c r="I33" s="156">
        <f t="shared" si="3"/>
        <v>1000</v>
      </c>
    </row>
    <row r="34" spans="2:9" ht="30" customHeight="1">
      <c r="B34" s="147">
        <v>631</v>
      </c>
      <c r="C34" s="148" t="s">
        <v>440</v>
      </c>
      <c r="D34" s="149">
        <v>1022</v>
      </c>
      <c r="E34" s="156"/>
      <c r="F34" s="156">
        <f t="shared" si="0"/>
        <v>0</v>
      </c>
      <c r="G34" s="156">
        <f t="shared" si="1"/>
        <v>0</v>
      </c>
      <c r="H34" s="156">
        <f t="shared" si="2"/>
        <v>0</v>
      </c>
      <c r="I34" s="156">
        <f t="shared" si="3"/>
        <v>0</v>
      </c>
    </row>
    <row r="35" spans="2:9" ht="30" customHeight="1">
      <c r="B35" s="147" t="s">
        <v>8</v>
      </c>
      <c r="C35" s="148" t="s">
        <v>441</v>
      </c>
      <c r="D35" s="149">
        <v>1023</v>
      </c>
      <c r="E35" s="156">
        <f>(Набавке!F61+Набавке!F62+Набавке!F63+Набавке!F64+Набавке!F65)/1000</f>
        <v>15241</v>
      </c>
      <c r="F35" s="156">
        <f t="shared" si="0"/>
        <v>3810.25</v>
      </c>
      <c r="G35" s="156">
        <f t="shared" si="1"/>
        <v>3810.25</v>
      </c>
      <c r="H35" s="156">
        <f t="shared" si="2"/>
        <v>3810.25</v>
      </c>
      <c r="I35" s="156">
        <f t="shared" si="3"/>
        <v>3810.25</v>
      </c>
    </row>
    <row r="36" spans="2:9" ht="30" customHeight="1">
      <c r="B36" s="147">
        <v>513</v>
      </c>
      <c r="C36" s="148" t="s">
        <v>442</v>
      </c>
      <c r="D36" s="149">
        <v>1024</v>
      </c>
      <c r="E36" s="156">
        <f>(Набавке!F66+Набавке!F67)/1000</f>
        <v>7050</v>
      </c>
      <c r="F36" s="156">
        <f t="shared" si="0"/>
        <v>1762.5</v>
      </c>
      <c r="G36" s="156">
        <f t="shared" si="1"/>
        <v>1762.5</v>
      </c>
      <c r="H36" s="156">
        <f t="shared" si="2"/>
        <v>1762.5</v>
      </c>
      <c r="I36" s="156">
        <f t="shared" si="3"/>
        <v>1762.5</v>
      </c>
    </row>
    <row r="37" spans="2:9" ht="30" customHeight="1">
      <c r="B37" s="147">
        <v>52</v>
      </c>
      <c r="C37" s="148" t="s">
        <v>443</v>
      </c>
      <c r="D37" s="149">
        <v>1025</v>
      </c>
      <c r="E37" s="156">
        <f>'Трошкови запослених'!F43/1000+'Зараде-1'!I20/1000</f>
        <v>107426.87358099999</v>
      </c>
      <c r="F37" s="156">
        <f>('Трошкови запослених'!G43+'Зараде-1'!I8+'Зараде-1'!I9+'Зараде-1'!I10)/1000</f>
        <v>27404.714</v>
      </c>
      <c r="G37" s="156">
        <f>('Трошкови запослених'!H43+'Зараде-1'!I11+'Зараде-1'!I12+'Зараде-1'!I14)/1000</f>
        <v>30541.3875843602</v>
      </c>
      <c r="H37" s="156">
        <f>('Трошкови запослених'!I43+'Зараде-1'!I14+'Зараде-1'!I15+'Зараде-1'!I16)/1000</f>
        <v>24698.3875843602</v>
      </c>
      <c r="I37" s="156">
        <f>('Трошкови запослених'!J43+'Зараде-1'!I17+'Зараде-1'!I18+'Зараде-1'!I19)/1000</f>
        <v>24782.3814181902</v>
      </c>
    </row>
    <row r="38" spans="2:11" ht="30" customHeight="1">
      <c r="B38" s="147">
        <v>53</v>
      </c>
      <c r="C38" s="148" t="s">
        <v>444</v>
      </c>
      <c r="D38" s="149">
        <v>1026</v>
      </c>
      <c r="E38" s="156">
        <f>(Набавке!F71+Набавке!F72+Набавке!F73+Набавке!F74+Набавке!F75)/1000</f>
        <v>14417</v>
      </c>
      <c r="F38" s="156">
        <f>E38/4</f>
        <v>3604.25</v>
      </c>
      <c r="G38" s="156">
        <f>E38/4</f>
        <v>3604.25</v>
      </c>
      <c r="H38" s="156">
        <f>E38/4</f>
        <v>3604.25</v>
      </c>
      <c r="I38" s="233">
        <f>E38/4</f>
        <v>3604.25</v>
      </c>
      <c r="K38" s="231"/>
    </row>
    <row r="39" spans="2:12" ht="30" customHeight="1">
      <c r="B39" s="147">
        <v>540</v>
      </c>
      <c r="C39" s="148" t="s">
        <v>445</v>
      </c>
      <c r="D39" s="149">
        <v>1027</v>
      </c>
      <c r="E39" s="156">
        <v>3318</v>
      </c>
      <c r="F39" s="156"/>
      <c r="G39" s="156"/>
      <c r="H39" s="156"/>
      <c r="I39" s="233">
        <v>3318</v>
      </c>
      <c r="L39" s="159"/>
    </row>
    <row r="40" spans="2:9" ht="30" customHeight="1">
      <c r="B40" s="147" t="s">
        <v>9</v>
      </c>
      <c r="C40" s="148" t="s">
        <v>446</v>
      </c>
      <c r="D40" s="149">
        <v>1028</v>
      </c>
      <c r="E40" s="156"/>
      <c r="F40" s="156"/>
      <c r="G40" s="156"/>
      <c r="H40" s="156"/>
      <c r="I40" s="233"/>
    </row>
    <row r="41" spans="2:9" ht="30" customHeight="1">
      <c r="B41" s="147">
        <v>55</v>
      </c>
      <c r="C41" s="148" t="s">
        <v>447</v>
      </c>
      <c r="D41" s="149">
        <v>1029</v>
      </c>
      <c r="E41" s="156">
        <f>(Набавке!F76+Набавке!F77+Набавке!F78+Набавке!F79+Набавке!F80+Набавке!F81+Набавке!F82+Набавке!F83+Набавке!F85+Набавке!F87+Набавке!F88)/1000</f>
        <v>3628</v>
      </c>
      <c r="F41" s="156">
        <f>E41/4</f>
        <v>907</v>
      </c>
      <c r="G41" s="156">
        <f>E41/4</f>
        <v>907</v>
      </c>
      <c r="H41" s="156">
        <f>E41/4</f>
        <v>907</v>
      </c>
      <c r="I41" s="233">
        <f>E41/4</f>
        <v>907</v>
      </c>
    </row>
    <row r="42" spans="2:9" ht="33" customHeight="1">
      <c r="B42" s="144"/>
      <c r="C42" s="145" t="s">
        <v>448</v>
      </c>
      <c r="D42" s="146">
        <v>1030</v>
      </c>
      <c r="E42" s="158">
        <f>E12-E30</f>
        <v>459.12641900000744</v>
      </c>
      <c r="F42" s="158"/>
      <c r="G42" s="158">
        <f>G12-G30</f>
        <v>410.3424156398032</v>
      </c>
      <c r="H42" s="158">
        <f>H12-H30</f>
        <v>1640.0224156398035</v>
      </c>
      <c r="I42" s="158">
        <f>I12-I30</f>
        <v>845.1585818097956</v>
      </c>
    </row>
    <row r="43" spans="2:9" ht="33" customHeight="1">
      <c r="B43" s="144"/>
      <c r="C43" s="145" t="s">
        <v>449</v>
      </c>
      <c r="D43" s="146">
        <v>1031</v>
      </c>
      <c r="E43" s="158"/>
      <c r="F43" s="158">
        <f>F30-F12</f>
        <v>2436.3940000000002</v>
      </c>
      <c r="G43" s="158"/>
      <c r="H43" s="158"/>
      <c r="I43" s="158"/>
    </row>
    <row r="44" spans="2:9" ht="37.5" customHeight="1">
      <c r="B44" s="144">
        <v>66</v>
      </c>
      <c r="C44" s="145" t="s">
        <v>450</v>
      </c>
      <c r="D44" s="146">
        <v>1032</v>
      </c>
      <c r="E44" s="167">
        <f>E45+E50+E51</f>
        <v>80</v>
      </c>
      <c r="F44" s="167">
        <f>F45+F50+F51</f>
        <v>20</v>
      </c>
      <c r="G44" s="167">
        <f>G45+G50+G51</f>
        <v>20</v>
      </c>
      <c r="H44" s="167">
        <f>H45+H50+H51</f>
        <v>20</v>
      </c>
      <c r="I44" s="167">
        <f>I45+I50+I51</f>
        <v>20</v>
      </c>
    </row>
    <row r="45" spans="2:9" ht="64.5" customHeight="1">
      <c r="B45" s="144" t="s">
        <v>451</v>
      </c>
      <c r="C45" s="145" t="s">
        <v>452</v>
      </c>
      <c r="D45" s="146">
        <v>1033</v>
      </c>
      <c r="E45" s="156">
        <f>E46+E47+E48+E49</f>
        <v>0</v>
      </c>
      <c r="F45" s="156">
        <f>F46+F47+F48+F49</f>
        <v>0</v>
      </c>
      <c r="G45" s="156">
        <f>G46+G47+G48+G49</f>
        <v>0</v>
      </c>
      <c r="H45" s="156">
        <f>H46+H47+H48+H49</f>
        <v>0</v>
      </c>
      <c r="I45" s="156">
        <f>I46+I47+I48+I49</f>
        <v>0</v>
      </c>
    </row>
    <row r="46" spans="2:9" ht="30" customHeight="1">
      <c r="B46" s="147">
        <v>660</v>
      </c>
      <c r="C46" s="148" t="s">
        <v>453</v>
      </c>
      <c r="D46" s="149">
        <v>1034</v>
      </c>
      <c r="E46" s="156"/>
      <c r="F46" s="156"/>
      <c r="G46" s="156"/>
      <c r="H46" s="156"/>
      <c r="I46" s="233"/>
    </row>
    <row r="47" spans="2:9" ht="31.5">
      <c r="B47" s="147">
        <v>661</v>
      </c>
      <c r="C47" s="148" t="s">
        <v>454</v>
      </c>
      <c r="D47" s="149">
        <v>1035</v>
      </c>
      <c r="E47" s="157"/>
      <c r="F47" s="157"/>
      <c r="G47" s="157"/>
      <c r="H47" s="157"/>
      <c r="I47" s="235"/>
    </row>
    <row r="48" spans="2:9" ht="31.5">
      <c r="B48" s="147">
        <v>665</v>
      </c>
      <c r="C48" s="148" t="s">
        <v>455</v>
      </c>
      <c r="D48" s="149">
        <v>1036</v>
      </c>
      <c r="E48" s="157"/>
      <c r="F48" s="157"/>
      <c r="G48" s="157"/>
      <c r="H48" s="157"/>
      <c r="I48" s="235"/>
    </row>
    <row r="49" spans="2:9" ht="15.75">
      <c r="B49" s="147">
        <v>669</v>
      </c>
      <c r="C49" s="148" t="s">
        <v>456</v>
      </c>
      <c r="D49" s="149">
        <v>1037</v>
      </c>
      <c r="E49" s="157"/>
      <c r="F49" s="157"/>
      <c r="G49" s="157"/>
      <c r="H49" s="157"/>
      <c r="I49" s="235"/>
    </row>
    <row r="50" spans="2:9" ht="31.5">
      <c r="B50" s="144">
        <v>662</v>
      </c>
      <c r="C50" s="145" t="s">
        <v>457</v>
      </c>
      <c r="D50" s="146">
        <v>1038</v>
      </c>
      <c r="E50" s="157">
        <v>80</v>
      </c>
      <c r="F50" s="157">
        <v>20</v>
      </c>
      <c r="G50" s="157">
        <v>20</v>
      </c>
      <c r="H50" s="157">
        <v>20</v>
      </c>
      <c r="I50" s="235">
        <v>20</v>
      </c>
    </row>
    <row r="51" spans="2:9" ht="47.25">
      <c r="B51" s="144" t="s">
        <v>10</v>
      </c>
      <c r="C51" s="145" t="s">
        <v>458</v>
      </c>
      <c r="D51" s="146">
        <v>1039</v>
      </c>
      <c r="E51" s="157"/>
      <c r="F51" s="157"/>
      <c r="G51" s="157"/>
      <c r="H51" s="157"/>
      <c r="I51" s="235"/>
    </row>
    <row r="52" spans="2:9" ht="31.5">
      <c r="B52" s="144">
        <v>56</v>
      </c>
      <c r="C52" s="145" t="s">
        <v>459</v>
      </c>
      <c r="D52" s="146">
        <v>1040</v>
      </c>
      <c r="E52" s="236">
        <f>E53+E58+E59</f>
        <v>180</v>
      </c>
      <c r="F52" s="236">
        <f>F53+F58+F59</f>
        <v>0</v>
      </c>
      <c r="G52" s="236">
        <f>G53+G58+G59</f>
        <v>15</v>
      </c>
      <c r="H52" s="236">
        <f>H53+H58+H59</f>
        <v>90</v>
      </c>
      <c r="I52" s="236">
        <f>I53+I58+I59</f>
        <v>75</v>
      </c>
    </row>
    <row r="53" spans="2:9" ht="63">
      <c r="B53" s="144" t="s">
        <v>460</v>
      </c>
      <c r="C53" s="145" t="s">
        <v>461</v>
      </c>
      <c r="D53" s="146">
        <v>1041</v>
      </c>
      <c r="E53" s="157"/>
      <c r="F53" s="157"/>
      <c r="G53" s="157"/>
      <c r="H53" s="157"/>
      <c r="I53" s="235"/>
    </row>
    <row r="54" spans="2:9" ht="31.5">
      <c r="B54" s="147">
        <v>560</v>
      </c>
      <c r="C54" s="148" t="s">
        <v>11</v>
      </c>
      <c r="D54" s="149">
        <v>1042</v>
      </c>
      <c r="E54" s="157"/>
      <c r="F54" s="157"/>
      <c r="G54" s="157"/>
      <c r="H54" s="157"/>
      <c r="I54" s="235"/>
    </row>
    <row r="55" spans="2:9" ht="31.5">
      <c r="B55" s="147">
        <v>561</v>
      </c>
      <c r="C55" s="148" t="s">
        <v>12</v>
      </c>
      <c r="D55" s="149">
        <v>1043</v>
      </c>
      <c r="E55" s="157"/>
      <c r="F55" s="157"/>
      <c r="G55" s="157"/>
      <c r="H55" s="157"/>
      <c r="I55" s="235"/>
    </row>
    <row r="56" spans="2:9" ht="31.5">
      <c r="B56" s="147">
        <v>565</v>
      </c>
      <c r="C56" s="148" t="s">
        <v>462</v>
      </c>
      <c r="D56" s="149">
        <v>1044</v>
      </c>
      <c r="E56" s="157"/>
      <c r="F56" s="157"/>
      <c r="G56" s="157"/>
      <c r="H56" s="157"/>
      <c r="I56" s="235"/>
    </row>
    <row r="57" spans="2:9" ht="15.75">
      <c r="B57" s="147" t="s">
        <v>13</v>
      </c>
      <c r="C57" s="148" t="s">
        <v>463</v>
      </c>
      <c r="D57" s="149">
        <v>1045</v>
      </c>
      <c r="E57" s="157"/>
      <c r="F57" s="157"/>
      <c r="G57" s="157"/>
      <c r="H57" s="157"/>
      <c r="I57" s="235"/>
    </row>
    <row r="58" spans="2:9" ht="31.5">
      <c r="B58" s="147">
        <v>562</v>
      </c>
      <c r="C58" s="148" t="s">
        <v>464</v>
      </c>
      <c r="D58" s="149">
        <v>1046</v>
      </c>
      <c r="E58" s="157">
        <v>180</v>
      </c>
      <c r="F58" s="157">
        <v>0</v>
      </c>
      <c r="G58" s="157">
        <v>15</v>
      </c>
      <c r="H58" s="157">
        <v>90</v>
      </c>
      <c r="I58" s="235">
        <v>75</v>
      </c>
    </row>
    <row r="59" spans="2:9" ht="47.25">
      <c r="B59" s="144" t="s">
        <v>465</v>
      </c>
      <c r="C59" s="145" t="s">
        <v>466</v>
      </c>
      <c r="D59" s="146">
        <v>1047</v>
      </c>
      <c r="E59" s="157"/>
      <c r="F59" s="157"/>
      <c r="G59" s="157"/>
      <c r="H59" s="157"/>
      <c r="I59" s="157"/>
    </row>
    <row r="60" spans="2:9" ht="31.5">
      <c r="B60" s="144"/>
      <c r="C60" s="145" t="s">
        <v>467</v>
      </c>
      <c r="D60" s="146">
        <v>1048</v>
      </c>
      <c r="E60" s="236"/>
      <c r="F60" s="236">
        <f>F44-F52</f>
        <v>20</v>
      </c>
      <c r="G60" s="236">
        <f>G44-G52</f>
        <v>5</v>
      </c>
      <c r="H60" s="236"/>
      <c r="I60" s="236"/>
    </row>
    <row r="61" spans="2:9" ht="31.5">
      <c r="B61" s="144"/>
      <c r="C61" s="145" t="s">
        <v>468</v>
      </c>
      <c r="D61" s="146">
        <v>1049</v>
      </c>
      <c r="E61" s="157">
        <v>100</v>
      </c>
      <c r="F61" s="157"/>
      <c r="G61" s="157"/>
      <c r="H61" s="236">
        <v>70</v>
      </c>
      <c r="I61" s="236">
        <v>55</v>
      </c>
    </row>
    <row r="62" spans="2:9" ht="63">
      <c r="B62" s="147" t="s">
        <v>14</v>
      </c>
      <c r="C62" s="148" t="s">
        <v>469</v>
      </c>
      <c r="D62" s="149">
        <v>1050</v>
      </c>
      <c r="E62" s="157"/>
      <c r="F62" s="157"/>
      <c r="G62" s="157"/>
      <c r="H62" s="157"/>
      <c r="I62" s="235"/>
    </row>
    <row r="63" spans="2:9" ht="63">
      <c r="B63" s="147" t="s">
        <v>15</v>
      </c>
      <c r="C63" s="148" t="s">
        <v>470</v>
      </c>
      <c r="D63" s="149">
        <v>1051</v>
      </c>
      <c r="E63" s="157"/>
      <c r="F63" s="157"/>
      <c r="G63" s="157"/>
      <c r="H63" s="157"/>
      <c r="I63" s="235"/>
    </row>
    <row r="64" spans="2:9" ht="47.25">
      <c r="B64" s="147" t="s">
        <v>471</v>
      </c>
      <c r="C64" s="148" t="s">
        <v>472</v>
      </c>
      <c r="D64" s="149">
        <v>1052</v>
      </c>
      <c r="E64" s="157">
        <v>600</v>
      </c>
      <c r="F64" s="157">
        <v>150</v>
      </c>
      <c r="G64" s="157">
        <v>150</v>
      </c>
      <c r="H64" s="157">
        <v>150</v>
      </c>
      <c r="I64" s="235">
        <v>150</v>
      </c>
    </row>
    <row r="65" spans="2:9" ht="47.25">
      <c r="B65" s="147" t="s">
        <v>16</v>
      </c>
      <c r="C65" s="148" t="s">
        <v>473</v>
      </c>
      <c r="D65" s="149">
        <v>1053</v>
      </c>
      <c r="E65" s="157">
        <v>480</v>
      </c>
      <c r="F65" s="157">
        <v>120</v>
      </c>
      <c r="G65" s="157">
        <v>120</v>
      </c>
      <c r="H65" s="157">
        <v>120</v>
      </c>
      <c r="I65" s="235">
        <v>120</v>
      </c>
    </row>
    <row r="66" spans="2:9" ht="63">
      <c r="B66" s="144"/>
      <c r="C66" s="145" t="s">
        <v>474</v>
      </c>
      <c r="D66" s="146">
        <v>1054</v>
      </c>
      <c r="E66" s="236">
        <f>E42-E43+E60-E61+E62-E63+E64-E65</f>
        <v>479.12641900000744</v>
      </c>
      <c r="F66" s="236"/>
      <c r="G66" s="236">
        <f>G42-G43+G60-G61+G62-G63+G64-G65</f>
        <v>445.3424156398032</v>
      </c>
      <c r="H66" s="236">
        <f>H42-H43+H60-H61+H62-H63+H64-H65</f>
        <v>1600.0224156398035</v>
      </c>
      <c r="I66" s="236">
        <f>I42-I43+I60-I61+I62-I63+I64-I65</f>
        <v>820.1585818097956</v>
      </c>
    </row>
    <row r="67" spans="2:9" ht="63">
      <c r="B67" s="144"/>
      <c r="C67" s="145" t="s">
        <v>475</v>
      </c>
      <c r="D67" s="146">
        <v>1055</v>
      </c>
      <c r="E67" s="157"/>
      <c r="F67" s="157">
        <f>F43-F42+F61-F60+F63-F62+F65-F64</f>
        <v>2386.3940000000002</v>
      </c>
      <c r="G67" s="157"/>
      <c r="H67" s="157"/>
      <c r="I67" s="157"/>
    </row>
    <row r="68" spans="2:9" ht="78.75">
      <c r="B68" s="144" t="s">
        <v>476</v>
      </c>
      <c r="C68" s="145" t="s">
        <v>477</v>
      </c>
      <c r="D68" s="146">
        <v>1056</v>
      </c>
      <c r="E68" s="157"/>
      <c r="F68" s="157"/>
      <c r="G68" s="157"/>
      <c r="H68" s="157"/>
      <c r="I68" s="235"/>
    </row>
    <row r="69" spans="2:9" ht="78.75">
      <c r="B69" s="147" t="s">
        <v>478</v>
      </c>
      <c r="C69" s="148" t="s">
        <v>479</v>
      </c>
      <c r="D69" s="149">
        <v>1057</v>
      </c>
      <c r="E69" s="157"/>
      <c r="F69" s="157"/>
      <c r="G69" s="157"/>
      <c r="H69" s="157"/>
      <c r="I69" s="235"/>
    </row>
    <row r="70" spans="2:9" ht="31.5">
      <c r="B70" s="144"/>
      <c r="C70" s="145" t="s">
        <v>480</v>
      </c>
      <c r="D70" s="146">
        <v>1058</v>
      </c>
      <c r="E70" s="157">
        <f>E66-E67+E68-E69</f>
        <v>479.12641900000744</v>
      </c>
      <c r="F70" s="157"/>
      <c r="G70" s="157">
        <f>G66-G67+G68-G69</f>
        <v>445.3424156398032</v>
      </c>
      <c r="H70" s="157">
        <f>H66-H67+H68-H69</f>
        <v>1600.0224156398035</v>
      </c>
      <c r="I70" s="157">
        <f>I66-I67+I68-I69</f>
        <v>820.1585818097956</v>
      </c>
    </row>
    <row r="71" spans="2:9" ht="31.5">
      <c r="B71" s="150"/>
      <c r="C71" s="151" t="s">
        <v>481</v>
      </c>
      <c r="D71" s="149">
        <v>1059</v>
      </c>
      <c r="E71" s="157"/>
      <c r="F71" s="157">
        <f>F67-F66+F69-F68</f>
        <v>2386.3940000000002</v>
      </c>
      <c r="G71" s="157"/>
      <c r="H71" s="157"/>
      <c r="I71" s="157"/>
    </row>
    <row r="72" spans="2:9" ht="21" customHeight="1">
      <c r="B72" s="147"/>
      <c r="C72" s="151" t="s">
        <v>482</v>
      </c>
      <c r="D72" s="149"/>
      <c r="E72" s="157">
        <f>E70*15/100</f>
        <v>71.86896285000111</v>
      </c>
      <c r="F72" s="157"/>
      <c r="G72" s="157"/>
      <c r="H72" s="157"/>
      <c r="I72" s="157"/>
    </row>
    <row r="73" spans="2:9" ht="23.25" customHeight="1">
      <c r="B73" s="144">
        <v>721</v>
      </c>
      <c r="C73" s="152" t="s">
        <v>483</v>
      </c>
      <c r="D73" s="146">
        <v>1060</v>
      </c>
      <c r="E73" s="157"/>
      <c r="F73" s="157"/>
      <c r="G73" s="157"/>
      <c r="H73" s="157"/>
      <c r="I73" s="235"/>
    </row>
    <row r="74" spans="2:9" ht="31.5">
      <c r="B74" s="147" t="s">
        <v>484</v>
      </c>
      <c r="C74" s="151" t="s">
        <v>485</v>
      </c>
      <c r="D74" s="149">
        <v>1061</v>
      </c>
      <c r="E74" s="157"/>
      <c r="F74" s="157"/>
      <c r="G74" s="157"/>
      <c r="H74" s="157"/>
      <c r="I74" s="235"/>
    </row>
    <row r="75" spans="2:9" ht="31.5">
      <c r="B75" s="147" t="s">
        <v>484</v>
      </c>
      <c r="C75" s="151" t="s">
        <v>486</v>
      </c>
      <c r="D75" s="149">
        <v>1062</v>
      </c>
      <c r="E75" s="157"/>
      <c r="F75" s="157"/>
      <c r="G75" s="157"/>
      <c r="H75" s="157"/>
      <c r="I75" s="235"/>
    </row>
    <row r="76" spans="2:9" ht="31.5">
      <c r="B76" s="147">
        <v>723</v>
      </c>
      <c r="C76" s="151" t="s">
        <v>487</v>
      </c>
      <c r="D76" s="149">
        <v>1063</v>
      </c>
      <c r="E76" s="157"/>
      <c r="F76" s="157"/>
      <c r="G76" s="157"/>
      <c r="H76" s="157"/>
      <c r="I76" s="235"/>
    </row>
    <row r="77" spans="2:9" ht="31.5">
      <c r="B77" s="144"/>
      <c r="C77" s="152" t="s">
        <v>488</v>
      </c>
      <c r="D77" s="146">
        <v>1064</v>
      </c>
      <c r="E77" s="157">
        <f>E70-E72</f>
        <v>407.2574561500063</v>
      </c>
      <c r="F77" s="157"/>
      <c r="G77" s="157"/>
      <c r="H77" s="157"/>
      <c r="I77" s="235"/>
    </row>
    <row r="78" spans="2:9" ht="31.5">
      <c r="B78" s="150"/>
      <c r="C78" s="151" t="s">
        <v>489</v>
      </c>
      <c r="D78" s="149">
        <v>1065</v>
      </c>
      <c r="E78" s="157"/>
      <c r="F78" s="157"/>
      <c r="G78" s="157"/>
      <c r="H78" s="157"/>
      <c r="I78" s="235"/>
    </row>
    <row r="79" spans="2:9" ht="31.5">
      <c r="B79" s="150"/>
      <c r="C79" s="151" t="s">
        <v>490</v>
      </c>
      <c r="D79" s="149">
        <v>1066</v>
      </c>
      <c r="E79" s="237"/>
      <c r="F79" s="237"/>
      <c r="G79" s="237"/>
      <c r="H79" s="237"/>
      <c r="I79" s="238"/>
    </row>
    <row r="80" spans="2:9" ht="31.5">
      <c r="B80" s="150"/>
      <c r="C80" s="151" t="s">
        <v>491</v>
      </c>
      <c r="D80" s="149">
        <v>1067</v>
      </c>
      <c r="E80" s="237"/>
      <c r="F80" s="237"/>
      <c r="G80" s="237"/>
      <c r="H80" s="237"/>
      <c r="I80" s="238"/>
    </row>
    <row r="81" spans="2:9" ht="15.75">
      <c r="B81" s="150"/>
      <c r="C81" s="151" t="s">
        <v>492</v>
      </c>
      <c r="D81" s="149"/>
      <c r="E81" s="237"/>
      <c r="F81" s="237"/>
      <c r="G81" s="237"/>
      <c r="H81" s="237"/>
      <c r="I81" s="238"/>
    </row>
    <row r="82" spans="2:9" ht="15.75">
      <c r="B82" s="150"/>
      <c r="C82" s="151" t="s">
        <v>929</v>
      </c>
      <c r="D82" s="149">
        <v>1068</v>
      </c>
      <c r="E82" s="237"/>
      <c r="F82" s="237"/>
      <c r="G82" s="237"/>
      <c r="H82" s="237"/>
      <c r="I82" s="238"/>
    </row>
    <row r="83" spans="2:9" ht="16.5" thickBot="1">
      <c r="B83" s="153"/>
      <c r="C83" s="154" t="s">
        <v>493</v>
      </c>
      <c r="D83" s="155">
        <v>1069</v>
      </c>
      <c r="E83" s="239"/>
      <c r="F83" s="239"/>
      <c r="G83" s="239"/>
      <c r="H83" s="239"/>
      <c r="I83" s="240"/>
    </row>
  </sheetData>
  <sheetProtection/>
  <mergeCells count="6">
    <mergeCell ref="B3:I3"/>
    <mergeCell ref="B5:I5"/>
    <mergeCell ref="B8:B9"/>
    <mergeCell ref="C8:C9"/>
    <mergeCell ref="E8:I8"/>
    <mergeCell ref="D8:D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65" r:id="rId1"/>
  <ignoredErrors>
    <ignoredError sqref="F37 G37:I3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64"/>
  <sheetViews>
    <sheetView zoomScale="75" zoomScaleNormal="75" zoomScalePageLayoutView="0" workbookViewId="0" topLeftCell="A1">
      <selection activeCell="H19" sqref="H19"/>
    </sheetView>
  </sheetViews>
  <sheetFormatPr defaultColWidth="9.140625" defaultRowHeight="12.75"/>
  <cols>
    <col min="2" max="2" width="83.421875" style="0" customWidth="1"/>
    <col min="3" max="3" width="18.140625" style="0" customWidth="1"/>
    <col min="4" max="4" width="25.421875" style="0" bestFit="1" customWidth="1"/>
    <col min="5" max="5" width="25.00390625" style="0" customWidth="1"/>
    <col min="6" max="7" width="27.00390625" style="0" bestFit="1" customWidth="1"/>
    <col min="8" max="8" width="26.421875" style="0" customWidth="1"/>
  </cols>
  <sheetData>
    <row r="3" ht="24.75" customHeight="1">
      <c r="H3" s="3" t="s">
        <v>955</v>
      </c>
    </row>
    <row r="4" spans="2:8" s="4" customFormat="1" ht="24.75" customHeight="1">
      <c r="B4" s="428" t="s">
        <v>854</v>
      </c>
      <c r="C4" s="428"/>
      <c r="D4" s="428"/>
      <c r="E4" s="428"/>
      <c r="F4" s="428"/>
      <c r="G4" s="428"/>
      <c r="H4" s="428"/>
    </row>
    <row r="5" spans="2:8" s="4" customFormat="1" ht="24.75" customHeight="1">
      <c r="B5" s="21"/>
      <c r="C5" s="21"/>
      <c r="D5" s="21"/>
      <c r="E5" s="21"/>
      <c r="F5" s="21"/>
      <c r="G5" s="21"/>
      <c r="H5" s="21"/>
    </row>
    <row r="6" spans="2:8" s="4" customFormat="1" ht="24.75" customHeight="1">
      <c r="B6" s="428" t="s">
        <v>1136</v>
      </c>
      <c r="C6" s="428"/>
      <c r="D6" s="428"/>
      <c r="E6" s="428"/>
      <c r="F6" s="428"/>
      <c r="G6" s="428"/>
      <c r="H6" s="428"/>
    </row>
    <row r="7" spans="2:8" s="2" customFormat="1" ht="18.75" customHeight="1" thickBot="1">
      <c r="B7" s="19"/>
      <c r="C7" s="19"/>
      <c r="D7" s="19"/>
      <c r="E7" s="19"/>
      <c r="F7" s="19"/>
      <c r="G7" s="19"/>
      <c r="H7" s="23" t="s">
        <v>927</v>
      </c>
    </row>
    <row r="8" spans="2:8" s="2" customFormat="1" ht="30" customHeight="1">
      <c r="B8" s="433" t="s">
        <v>928</v>
      </c>
      <c r="C8" s="431" t="s">
        <v>840</v>
      </c>
      <c r="D8" s="431" t="s">
        <v>312</v>
      </c>
      <c r="E8" s="431"/>
      <c r="F8" s="431"/>
      <c r="G8" s="431"/>
      <c r="H8" s="456"/>
    </row>
    <row r="9" spans="2:8" s="2" customFormat="1" ht="69" customHeight="1">
      <c r="B9" s="434"/>
      <c r="C9" s="432"/>
      <c r="D9" s="20" t="s">
        <v>1092</v>
      </c>
      <c r="E9" s="20" t="s">
        <v>1137</v>
      </c>
      <c r="F9" s="20" t="s">
        <v>1094</v>
      </c>
      <c r="G9" s="20" t="s">
        <v>1138</v>
      </c>
      <c r="H9" s="22" t="s">
        <v>1139</v>
      </c>
    </row>
    <row r="10" spans="2:8" s="2" customFormat="1" ht="30" customHeight="1">
      <c r="B10" s="24"/>
      <c r="C10" s="20"/>
      <c r="D10" s="20"/>
      <c r="E10" s="20"/>
      <c r="F10" s="20"/>
      <c r="G10" s="20"/>
      <c r="H10" s="22"/>
    </row>
    <row r="11" spans="2:8" s="2" customFormat="1" ht="33.75" customHeight="1">
      <c r="B11" s="25" t="s">
        <v>17</v>
      </c>
      <c r="C11" s="420">
        <v>3001</v>
      </c>
      <c r="D11" s="303"/>
      <c r="E11" s="303"/>
      <c r="F11" s="303"/>
      <c r="G11" s="303"/>
      <c r="H11" s="373"/>
    </row>
    <row r="12" spans="2:8" s="2" customFormat="1" ht="30" customHeight="1">
      <c r="B12" s="27" t="s">
        <v>18</v>
      </c>
      <c r="C12" s="420"/>
      <c r="D12" s="374">
        <f>SUM(D13:D15)</f>
        <v>213914</v>
      </c>
      <c r="E12" s="374">
        <f>SUM(E13:E15)</f>
        <v>47014</v>
      </c>
      <c r="F12" s="374">
        <f>SUM(F13:F15)</f>
        <v>57378</v>
      </c>
      <c r="G12" s="374">
        <f>SUM(G13:G15)</f>
        <v>54715</v>
      </c>
      <c r="H12" s="375">
        <f>SUM(H13:H15)</f>
        <v>54807</v>
      </c>
    </row>
    <row r="13" spans="2:8" s="2" customFormat="1" ht="30" customHeight="1">
      <c r="B13" s="28" t="s">
        <v>855</v>
      </c>
      <c r="C13" s="26">
        <v>3002</v>
      </c>
      <c r="D13" s="87">
        <v>213914</v>
      </c>
      <c r="E13" s="87">
        <v>47014</v>
      </c>
      <c r="F13" s="87">
        <v>57378</v>
      </c>
      <c r="G13" s="87">
        <v>54715</v>
      </c>
      <c r="H13" s="97">
        <v>54807</v>
      </c>
    </row>
    <row r="14" spans="2:8" s="2" customFormat="1" ht="30" customHeight="1">
      <c r="B14" s="28" t="s">
        <v>856</v>
      </c>
      <c r="C14" s="26">
        <v>3003</v>
      </c>
      <c r="D14" s="87"/>
      <c r="E14" s="87"/>
      <c r="F14" s="87"/>
      <c r="G14" s="87"/>
      <c r="H14" s="97"/>
    </row>
    <row r="15" spans="2:8" s="2" customFormat="1" ht="30" customHeight="1">
      <c r="B15" s="28" t="s">
        <v>857</v>
      </c>
      <c r="C15" s="26">
        <v>3004</v>
      </c>
      <c r="D15" s="87"/>
      <c r="E15" s="87"/>
      <c r="F15" s="87"/>
      <c r="G15" s="87"/>
      <c r="H15" s="97"/>
    </row>
    <row r="16" spans="2:8" s="2" customFormat="1" ht="30" customHeight="1">
      <c r="B16" s="27" t="s">
        <v>19</v>
      </c>
      <c r="C16" s="26">
        <v>3005</v>
      </c>
      <c r="D16" s="374">
        <f>SUM(D17:D21)</f>
        <v>213696</v>
      </c>
      <c r="E16" s="374">
        <f>SUM(E17:E21)</f>
        <v>44294</v>
      </c>
      <c r="F16" s="374">
        <f>SUM(F17:F21)</f>
        <v>44294</v>
      </c>
      <c r="G16" s="374">
        <f>SUM(G17:G21)</f>
        <v>64553</v>
      </c>
      <c r="H16" s="375">
        <f>SUM(H17:H21)</f>
        <v>60555</v>
      </c>
    </row>
    <row r="17" spans="2:8" s="2" customFormat="1" ht="27" customHeight="1">
      <c r="B17" s="28" t="s">
        <v>858</v>
      </c>
      <c r="C17" s="26">
        <v>3006</v>
      </c>
      <c r="D17" s="87">
        <v>84520</v>
      </c>
      <c r="E17" s="87">
        <v>12000</v>
      </c>
      <c r="F17" s="87">
        <v>12000</v>
      </c>
      <c r="G17" s="87">
        <v>30260</v>
      </c>
      <c r="H17" s="97">
        <v>30260</v>
      </c>
    </row>
    <row r="18" spans="2:8" ht="30" customHeight="1">
      <c r="B18" s="28" t="s">
        <v>859</v>
      </c>
      <c r="C18" s="26">
        <v>3007</v>
      </c>
      <c r="D18" s="87">
        <v>105155</v>
      </c>
      <c r="E18" s="87">
        <v>26289</v>
      </c>
      <c r="F18" s="87">
        <v>26289</v>
      </c>
      <c r="G18" s="87">
        <v>26288</v>
      </c>
      <c r="H18" s="87">
        <v>26289</v>
      </c>
    </row>
    <row r="19" spans="2:11" ht="30" customHeight="1">
      <c r="B19" s="28" t="s">
        <v>860</v>
      </c>
      <c r="C19" s="26">
        <v>3008</v>
      </c>
      <c r="D19" s="87"/>
      <c r="E19" s="87"/>
      <c r="F19" s="87"/>
      <c r="G19" s="87"/>
      <c r="H19" s="97"/>
      <c r="K19">
        <v>1618</v>
      </c>
    </row>
    <row r="20" spans="2:8" ht="30" customHeight="1">
      <c r="B20" s="28" t="s">
        <v>861</v>
      </c>
      <c r="C20" s="26">
        <v>3009</v>
      </c>
      <c r="D20" s="87">
        <v>21</v>
      </c>
      <c r="E20" s="87">
        <v>5</v>
      </c>
      <c r="F20" s="87">
        <v>5</v>
      </c>
      <c r="G20" s="87">
        <v>5</v>
      </c>
      <c r="H20" s="97">
        <v>6</v>
      </c>
    </row>
    <row r="21" spans="2:8" ht="30" customHeight="1">
      <c r="B21" s="28" t="s">
        <v>862</v>
      </c>
      <c r="C21" s="26">
        <v>3010</v>
      </c>
      <c r="D21" s="87">
        <v>24000</v>
      </c>
      <c r="E21" s="87">
        <v>6000</v>
      </c>
      <c r="F21" s="87">
        <v>6000</v>
      </c>
      <c r="G21" s="87">
        <v>8000</v>
      </c>
      <c r="H21" s="97">
        <v>4000</v>
      </c>
    </row>
    <row r="22" spans="2:8" ht="30" customHeight="1">
      <c r="B22" s="27" t="s">
        <v>20</v>
      </c>
      <c r="C22" s="26">
        <v>3011</v>
      </c>
      <c r="D22" s="87">
        <f>SUM(D12-D16)</f>
        <v>218</v>
      </c>
      <c r="E22" s="87">
        <f>SUM(E12-E16)</f>
        <v>2720</v>
      </c>
      <c r="F22" s="87">
        <f>SUM(F12-F16)</f>
        <v>13084</v>
      </c>
      <c r="G22" s="87"/>
      <c r="H22" s="87"/>
    </row>
    <row r="23" spans="2:8" ht="30" customHeight="1">
      <c r="B23" s="27" t="s">
        <v>21</v>
      </c>
      <c r="C23" s="26">
        <v>3012</v>
      </c>
      <c r="D23" s="87"/>
      <c r="E23" s="87"/>
      <c r="F23" s="87"/>
      <c r="G23" s="87">
        <v>3864</v>
      </c>
      <c r="H23" s="87">
        <v>6557</v>
      </c>
    </row>
    <row r="24" spans="2:8" ht="30" customHeight="1">
      <c r="B24" s="29" t="s">
        <v>753</v>
      </c>
      <c r="C24" s="420">
        <v>3013</v>
      </c>
      <c r="D24" s="87"/>
      <c r="E24" s="87"/>
      <c r="F24" s="87"/>
      <c r="G24" s="87"/>
      <c r="H24" s="97"/>
    </row>
    <row r="25" spans="2:8" ht="30" customHeight="1">
      <c r="B25" s="30" t="s">
        <v>22</v>
      </c>
      <c r="C25" s="420"/>
      <c r="D25" s="87">
        <f>SUM(D26:D30)</f>
        <v>0</v>
      </c>
      <c r="E25" s="87">
        <f>SUM(E26:E30)</f>
        <v>0</v>
      </c>
      <c r="F25" s="87">
        <f>SUM(F26:F30)</f>
        <v>0</v>
      </c>
      <c r="G25" s="87">
        <f>SUM(G26:G30)</f>
        <v>0</v>
      </c>
      <c r="H25" s="97">
        <f>SUM(H26:H30)</f>
        <v>0</v>
      </c>
    </row>
    <row r="26" spans="2:8" ht="30" customHeight="1">
      <c r="B26" s="28" t="s">
        <v>754</v>
      </c>
      <c r="C26" s="26">
        <v>3014</v>
      </c>
      <c r="D26" s="87"/>
      <c r="E26" s="87"/>
      <c r="F26" s="87"/>
      <c r="G26" s="87"/>
      <c r="H26" s="97"/>
    </row>
    <row r="27" spans="2:8" ht="36" customHeight="1">
      <c r="B27" s="28" t="s">
        <v>755</v>
      </c>
      <c r="C27" s="26">
        <v>3015</v>
      </c>
      <c r="D27" s="87"/>
      <c r="E27" s="87"/>
      <c r="F27" s="87"/>
      <c r="G27" s="87"/>
      <c r="H27" s="97"/>
    </row>
    <row r="28" spans="2:8" ht="30" customHeight="1">
      <c r="B28" s="28" t="s">
        <v>756</v>
      </c>
      <c r="C28" s="26">
        <v>3016</v>
      </c>
      <c r="D28" s="87"/>
      <c r="E28" s="87"/>
      <c r="F28" s="87"/>
      <c r="G28" s="87"/>
      <c r="H28" s="97"/>
    </row>
    <row r="29" spans="2:8" ht="33.75" customHeight="1">
      <c r="B29" s="28" t="s">
        <v>757</v>
      </c>
      <c r="C29" s="26">
        <v>3017</v>
      </c>
      <c r="D29" s="87"/>
      <c r="E29" s="87"/>
      <c r="F29" s="87"/>
      <c r="G29" s="87"/>
      <c r="H29" s="97"/>
    </row>
    <row r="30" spans="2:8" ht="33.75" customHeight="1">
      <c r="B30" s="28" t="s">
        <v>758</v>
      </c>
      <c r="C30" s="26">
        <v>3018</v>
      </c>
      <c r="D30" s="87"/>
      <c r="E30" s="87"/>
      <c r="F30" s="87"/>
      <c r="G30" s="87"/>
      <c r="H30" s="97"/>
    </row>
    <row r="31" spans="2:8" ht="30" customHeight="1">
      <c r="B31" s="27" t="s">
        <v>23</v>
      </c>
      <c r="C31" s="26">
        <v>3019</v>
      </c>
      <c r="D31" s="374">
        <f>SUM(E31:H31)</f>
        <v>12638</v>
      </c>
      <c r="E31" s="374">
        <f>SUM(E32:E34)</f>
        <v>1462</v>
      </c>
      <c r="F31" s="374">
        <f>SUM(F32:F34)</f>
        <v>3262</v>
      </c>
      <c r="G31" s="374">
        <f>SUM(G32:G34)</f>
        <v>4752</v>
      </c>
      <c r="H31" s="375">
        <f>SUM(H32:H34)</f>
        <v>3162</v>
      </c>
    </row>
    <row r="32" spans="2:8" ht="30" customHeight="1">
      <c r="B32" s="28" t="s">
        <v>759</v>
      </c>
      <c r="C32" s="26">
        <v>3020</v>
      </c>
      <c r="D32" s="87"/>
      <c r="E32" s="87"/>
      <c r="F32" s="87"/>
      <c r="G32" s="87"/>
      <c r="H32" s="97"/>
    </row>
    <row r="33" spans="2:8" ht="33.75" customHeight="1">
      <c r="B33" s="28" t="s">
        <v>760</v>
      </c>
      <c r="C33" s="26">
        <v>3021</v>
      </c>
      <c r="D33" s="87">
        <f>SUM(E33:H33)</f>
        <v>12638</v>
      </c>
      <c r="E33" s="87">
        <v>1462</v>
      </c>
      <c r="F33" s="87">
        <v>3262</v>
      </c>
      <c r="G33" s="87">
        <v>4752</v>
      </c>
      <c r="H33" s="97">
        <v>3162</v>
      </c>
    </row>
    <row r="34" spans="2:8" ht="30" customHeight="1">
      <c r="B34" s="28" t="s">
        <v>761</v>
      </c>
      <c r="C34" s="26">
        <v>3022</v>
      </c>
      <c r="D34" s="87"/>
      <c r="E34" s="87"/>
      <c r="F34" s="87"/>
      <c r="G34" s="87"/>
      <c r="H34" s="97"/>
    </row>
    <row r="35" spans="2:8" ht="30" customHeight="1">
      <c r="B35" s="27" t="s">
        <v>24</v>
      </c>
      <c r="C35" s="26">
        <v>3023</v>
      </c>
      <c r="D35" s="87"/>
      <c r="E35" s="87"/>
      <c r="F35" s="87"/>
      <c r="G35" s="87"/>
      <c r="H35" s="97"/>
    </row>
    <row r="36" spans="2:8" ht="30" customHeight="1">
      <c r="B36" s="27" t="s">
        <v>25</v>
      </c>
      <c r="C36" s="26">
        <v>3024</v>
      </c>
      <c r="D36" s="87"/>
      <c r="E36" s="87"/>
      <c r="F36" s="87"/>
      <c r="G36" s="87"/>
      <c r="H36" s="97"/>
    </row>
    <row r="37" spans="2:8" ht="30" customHeight="1">
      <c r="B37" s="25" t="s">
        <v>762</v>
      </c>
      <c r="C37" s="420">
        <v>3025</v>
      </c>
      <c r="D37" s="87"/>
      <c r="E37" s="87"/>
      <c r="F37" s="87"/>
      <c r="G37" s="87"/>
      <c r="H37" s="97"/>
    </row>
    <row r="38" spans="2:8" ht="30" customHeight="1">
      <c r="B38" s="27" t="s">
        <v>26</v>
      </c>
      <c r="C38" s="420"/>
      <c r="D38" s="374">
        <v>14520</v>
      </c>
      <c r="E38" s="374"/>
      <c r="F38" s="374">
        <f>F40</f>
        <v>14520</v>
      </c>
      <c r="G38" s="87"/>
      <c r="H38" s="97"/>
    </row>
    <row r="39" spans="2:8" ht="30" customHeight="1">
      <c r="B39" s="28" t="s">
        <v>763</v>
      </c>
      <c r="C39" s="26">
        <v>3026</v>
      </c>
      <c r="D39" s="87"/>
      <c r="E39" s="87"/>
      <c r="F39" s="87"/>
      <c r="G39" s="87"/>
      <c r="H39" s="97"/>
    </row>
    <row r="40" spans="2:8" ht="30" customHeight="1">
      <c r="B40" s="28" t="s">
        <v>27</v>
      </c>
      <c r="C40" s="26">
        <v>3027</v>
      </c>
      <c r="D40" s="87">
        <v>14520</v>
      </c>
      <c r="E40" s="87"/>
      <c r="F40" s="87">
        <v>14520</v>
      </c>
      <c r="G40" s="87"/>
      <c r="H40" s="97"/>
    </row>
    <row r="41" spans="2:8" ht="30" customHeight="1">
      <c r="B41" s="28" t="s">
        <v>28</v>
      </c>
      <c r="C41" s="26">
        <v>3028</v>
      </c>
      <c r="D41" s="87"/>
      <c r="E41" s="87"/>
      <c r="F41" s="87"/>
      <c r="G41" s="87"/>
      <c r="H41" s="97"/>
    </row>
    <row r="42" spans="2:8" ht="33" customHeight="1">
      <c r="B42" s="28" t="s">
        <v>29</v>
      </c>
      <c r="C42" s="26">
        <v>3029</v>
      </c>
      <c r="D42" s="87"/>
      <c r="E42" s="87"/>
      <c r="F42" s="87"/>
      <c r="G42" s="87"/>
      <c r="H42" s="97"/>
    </row>
    <row r="43" spans="2:8" ht="33" customHeight="1">
      <c r="B43" s="28" t="s">
        <v>30</v>
      </c>
      <c r="C43" s="26">
        <v>3030</v>
      </c>
      <c r="D43" s="87"/>
      <c r="E43" s="87"/>
      <c r="F43" s="87"/>
      <c r="G43" s="87"/>
      <c r="H43" s="97"/>
    </row>
    <row r="44" spans="2:8" ht="30" customHeight="1">
      <c r="B44" s="27" t="s">
        <v>31</v>
      </c>
      <c r="C44" s="26">
        <v>3031</v>
      </c>
      <c r="D44" s="87"/>
      <c r="E44" s="87"/>
      <c r="F44" s="87"/>
      <c r="G44" s="87"/>
      <c r="H44" s="97"/>
    </row>
    <row r="45" spans="2:8" ht="30" customHeight="1">
      <c r="B45" s="28" t="s">
        <v>764</v>
      </c>
      <c r="C45" s="26">
        <v>3032</v>
      </c>
      <c r="D45" s="87"/>
      <c r="E45" s="87"/>
      <c r="F45" s="87"/>
      <c r="G45" s="87"/>
      <c r="H45" s="97"/>
    </row>
    <row r="46" spans="2:8" ht="30" customHeight="1">
      <c r="B46" s="28" t="s">
        <v>32</v>
      </c>
      <c r="C46" s="26">
        <v>3033</v>
      </c>
      <c r="D46" s="87"/>
      <c r="E46" s="87"/>
      <c r="F46" s="87"/>
      <c r="G46" s="87"/>
      <c r="H46" s="97"/>
    </row>
    <row r="47" spans="2:8" ht="30" customHeight="1">
      <c r="B47" s="28" t="s">
        <v>33</v>
      </c>
      <c r="C47" s="26">
        <v>3034</v>
      </c>
      <c r="D47" s="87"/>
      <c r="E47" s="87"/>
      <c r="F47" s="87"/>
      <c r="G47" s="87"/>
      <c r="H47" s="97"/>
    </row>
    <row r="48" spans="2:8" ht="30" customHeight="1">
      <c r="B48" s="28" t="s">
        <v>34</v>
      </c>
      <c r="C48" s="26">
        <v>3035</v>
      </c>
      <c r="D48" s="87"/>
      <c r="E48" s="87"/>
      <c r="F48" s="87"/>
      <c r="G48" s="87"/>
      <c r="H48" s="97"/>
    </row>
    <row r="49" spans="2:8" ht="30" customHeight="1">
      <c r="B49" s="28" t="s">
        <v>765</v>
      </c>
      <c r="C49" s="26">
        <v>3036</v>
      </c>
      <c r="D49" s="87"/>
      <c r="E49" s="87"/>
      <c r="F49" s="87"/>
      <c r="G49" s="87"/>
      <c r="H49" s="97"/>
    </row>
    <row r="50" spans="2:8" ht="30" customHeight="1">
      <c r="B50" s="28" t="s">
        <v>766</v>
      </c>
      <c r="C50" s="26">
        <v>3037</v>
      </c>
      <c r="D50" s="87"/>
      <c r="E50" s="87"/>
      <c r="F50" s="87"/>
      <c r="G50" s="87"/>
      <c r="H50" s="97"/>
    </row>
    <row r="51" spans="2:8" ht="30" customHeight="1">
      <c r="B51" s="27" t="s">
        <v>35</v>
      </c>
      <c r="C51" s="26">
        <v>3038</v>
      </c>
      <c r="D51" s="87"/>
      <c r="E51" s="87"/>
      <c r="F51" s="87"/>
      <c r="G51" s="87"/>
      <c r="H51" s="97"/>
    </row>
    <row r="52" spans="2:8" ht="30" customHeight="1">
      <c r="B52" s="27" t="s">
        <v>36</v>
      </c>
      <c r="C52" s="26">
        <v>3039</v>
      </c>
      <c r="D52" s="87"/>
      <c r="E52" s="87"/>
      <c r="F52" s="87"/>
      <c r="G52" s="87"/>
      <c r="H52" s="97"/>
    </row>
    <row r="53" spans="2:8" ht="30" customHeight="1">
      <c r="B53" s="27" t="s">
        <v>37</v>
      </c>
      <c r="C53" s="26">
        <v>3040</v>
      </c>
      <c r="D53" s="87">
        <f>D12+D25+D38</f>
        <v>228434</v>
      </c>
      <c r="E53" s="87">
        <f>E12+E25+E38</f>
        <v>47014</v>
      </c>
      <c r="F53" s="87">
        <f>F12+F25+F38</f>
        <v>71898</v>
      </c>
      <c r="G53" s="87">
        <f>G12+G25+G38</f>
        <v>54715</v>
      </c>
      <c r="H53" s="87">
        <f>H12+H25+H38</f>
        <v>54807</v>
      </c>
    </row>
    <row r="54" spans="2:8" ht="30" customHeight="1">
      <c r="B54" s="27" t="s">
        <v>38</v>
      </c>
      <c r="C54" s="26">
        <v>3041</v>
      </c>
      <c r="D54" s="87">
        <f>D16+D31+D44</f>
        <v>226334</v>
      </c>
      <c r="E54" s="87">
        <f>E16+E31+E44</f>
        <v>45756</v>
      </c>
      <c r="F54" s="87">
        <f>F16+F31+F44</f>
        <v>47556</v>
      </c>
      <c r="G54" s="87">
        <f>G16+G31+G44</f>
        <v>69305</v>
      </c>
      <c r="H54" s="87">
        <f>H16+H31+H44</f>
        <v>63717</v>
      </c>
    </row>
    <row r="55" spans="2:8" ht="30" customHeight="1">
      <c r="B55" s="27" t="s">
        <v>39</v>
      </c>
      <c r="C55" s="26">
        <v>3042</v>
      </c>
      <c r="D55" s="87">
        <f>D53-D54</f>
        <v>2100</v>
      </c>
      <c r="E55" s="87">
        <f>E53-E54</f>
        <v>1258</v>
      </c>
      <c r="F55" s="87">
        <f>F53-F54</f>
        <v>24342</v>
      </c>
      <c r="G55" s="87"/>
      <c r="H55" s="87"/>
    </row>
    <row r="56" spans="2:8" ht="30" customHeight="1">
      <c r="B56" s="27" t="s">
        <v>40</v>
      </c>
      <c r="C56" s="26">
        <v>3043</v>
      </c>
      <c r="D56" s="87"/>
      <c r="E56" s="87"/>
      <c r="F56" s="87"/>
      <c r="G56" s="87">
        <f>G54-G53</f>
        <v>14590</v>
      </c>
      <c r="H56" s="87">
        <f>H54-H53</f>
        <v>8910</v>
      </c>
    </row>
    <row r="57" spans="2:8" ht="15.75">
      <c r="B57" s="27" t="s">
        <v>41</v>
      </c>
      <c r="C57" s="26">
        <v>3044</v>
      </c>
      <c r="D57" s="372">
        <v>1200</v>
      </c>
      <c r="E57" s="372">
        <v>1200</v>
      </c>
      <c r="F57" s="372">
        <f>E60</f>
        <v>2458</v>
      </c>
      <c r="G57" s="372">
        <f>F60</f>
        <v>26800</v>
      </c>
      <c r="H57" s="372">
        <f>G60</f>
        <v>12210</v>
      </c>
    </row>
    <row r="58" spans="2:8" ht="31.5">
      <c r="B58" s="27" t="s">
        <v>42</v>
      </c>
      <c r="C58" s="26">
        <v>3045</v>
      </c>
      <c r="D58" s="372"/>
      <c r="E58" s="372"/>
      <c r="F58" s="372"/>
      <c r="G58" s="372"/>
      <c r="H58" s="376"/>
    </row>
    <row r="59" spans="2:8" ht="31.5">
      <c r="B59" s="27" t="s">
        <v>43</v>
      </c>
      <c r="C59" s="26">
        <v>3046</v>
      </c>
      <c r="D59" s="372"/>
      <c r="E59" s="372"/>
      <c r="F59" s="372"/>
      <c r="G59" s="372"/>
      <c r="H59" s="376"/>
    </row>
    <row r="60" spans="2:8" ht="32.25" thickBot="1">
      <c r="B60" s="32" t="s">
        <v>44</v>
      </c>
      <c r="C60" s="33">
        <v>3047</v>
      </c>
      <c r="D60" s="98">
        <f>D55-D56+D57+D58-D59</f>
        <v>3300</v>
      </c>
      <c r="E60" s="98">
        <f>E55-E56+E57+E58-E59</f>
        <v>2458</v>
      </c>
      <c r="F60" s="98">
        <f>F55-F56+F57+F58-F59</f>
        <v>26800</v>
      </c>
      <c r="G60" s="98">
        <f>G55-G56+G57+G58-G59</f>
        <v>12210</v>
      </c>
      <c r="H60" s="98">
        <f>H55-H56+H57+H58-H59</f>
        <v>3300</v>
      </c>
    </row>
    <row r="64" spans="5:7" ht="12.75">
      <c r="E64" s="159"/>
      <c r="F64" s="159"/>
      <c r="G64" s="159"/>
    </row>
  </sheetData>
  <sheetProtection/>
  <mergeCells count="8">
    <mergeCell ref="C24:C25"/>
    <mergeCell ref="C37:C38"/>
    <mergeCell ref="C11:C12"/>
    <mergeCell ref="B4:H4"/>
    <mergeCell ref="B6:H6"/>
    <mergeCell ref="B8:B9"/>
    <mergeCell ref="C8:C9"/>
    <mergeCell ref="D8:H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zoomScale="75" zoomScaleNormal="75" zoomScalePageLayoutView="0" workbookViewId="0" topLeftCell="A1">
      <selection activeCell="I24" sqref="I24"/>
    </sheetView>
  </sheetViews>
  <sheetFormatPr defaultColWidth="9.140625" defaultRowHeight="12.75"/>
  <cols>
    <col min="1" max="1" width="9.140625" style="7" customWidth="1"/>
    <col min="2" max="2" width="13.140625" style="7" customWidth="1"/>
    <col min="3" max="3" width="48.8515625" style="7" customWidth="1"/>
    <col min="4" max="4" width="23.28125" style="7" customWidth="1"/>
    <col min="5" max="5" width="23.421875" style="7" customWidth="1"/>
    <col min="6" max="6" width="23.28125" style="7" customWidth="1"/>
    <col min="7" max="7" width="23.140625" style="7" customWidth="1"/>
    <col min="8" max="8" width="21.7109375" style="7" customWidth="1"/>
    <col min="9" max="9" width="20.28125" style="7" customWidth="1"/>
    <col min="10" max="10" width="17.57421875" style="7" customWidth="1"/>
    <col min="11" max="11" width="21.28125" style="7" customWidth="1"/>
    <col min="12" max="12" width="18.8515625" style="7" customWidth="1"/>
    <col min="13" max="13" width="15.57421875" style="7" customWidth="1"/>
    <col min="14" max="16384" width="9.140625" style="7" customWidth="1"/>
  </cols>
  <sheetData>
    <row r="2" ht="17.25" customHeight="1">
      <c r="C2" s="178"/>
    </row>
    <row r="3" ht="15.75">
      <c r="I3" s="3" t="s">
        <v>946</v>
      </c>
    </row>
    <row r="4" spans="2:13" s="19" customFormat="1" ht="15.75">
      <c r="B4" s="428" t="s">
        <v>742</v>
      </c>
      <c r="C4" s="428"/>
      <c r="D4" s="428"/>
      <c r="E4" s="428"/>
      <c r="F4" s="428"/>
      <c r="G4" s="428"/>
      <c r="H4" s="428"/>
      <c r="I4" s="428"/>
      <c r="J4" s="38"/>
      <c r="K4" s="38"/>
      <c r="L4" s="38"/>
      <c r="M4" s="38"/>
    </row>
    <row r="5" spans="3:13" s="19" customFormat="1" ht="15.7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3:13" s="19" customFormat="1" ht="15.75"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="19" customFormat="1" ht="15">
      <c r="I7" s="19" t="s">
        <v>865</v>
      </c>
    </row>
    <row r="8" spans="2:14" s="39" customFormat="1" ht="46.5" customHeight="1">
      <c r="B8" s="462" t="s">
        <v>714</v>
      </c>
      <c r="C8" s="463" t="s">
        <v>354</v>
      </c>
      <c r="D8" s="460" t="s">
        <v>313</v>
      </c>
      <c r="E8" s="460" t="s">
        <v>1115</v>
      </c>
      <c r="F8" s="460" t="s">
        <v>1116</v>
      </c>
      <c r="G8" s="460" t="s">
        <v>1117</v>
      </c>
      <c r="H8" s="460" t="s">
        <v>1118</v>
      </c>
      <c r="I8" s="460" t="s">
        <v>1119</v>
      </c>
      <c r="N8" s="40"/>
    </row>
    <row r="9" spans="2:9" s="39" customFormat="1" ht="23.25" customHeight="1">
      <c r="B9" s="462"/>
      <c r="C9" s="463"/>
      <c r="D9" s="461"/>
      <c r="E9" s="461"/>
      <c r="F9" s="461"/>
      <c r="G9" s="461"/>
      <c r="H9" s="461"/>
      <c r="I9" s="461"/>
    </row>
    <row r="10" spans="2:9" s="39" customFormat="1" ht="24" customHeight="1">
      <c r="B10" s="20"/>
      <c r="C10" s="41"/>
      <c r="D10" s="42"/>
      <c r="E10" s="43"/>
      <c r="F10" s="43"/>
      <c r="G10" s="43"/>
      <c r="H10" s="43"/>
      <c r="I10" s="44"/>
    </row>
    <row r="11" spans="2:9" s="19" customFormat="1" ht="64.5" customHeight="1">
      <c r="B11" s="37" t="s">
        <v>930</v>
      </c>
      <c r="C11" s="36" t="s">
        <v>743</v>
      </c>
      <c r="D11" s="45"/>
      <c r="E11" s="45"/>
      <c r="F11" s="45"/>
      <c r="G11" s="45"/>
      <c r="H11" s="45"/>
      <c r="I11" s="45"/>
    </row>
    <row r="12" spans="2:9" s="19" customFormat="1" ht="64.5" customHeight="1">
      <c r="B12" s="37" t="s">
        <v>931</v>
      </c>
      <c r="C12" s="36" t="s">
        <v>744</v>
      </c>
      <c r="D12" s="45"/>
      <c r="E12" s="45"/>
      <c r="F12" s="45"/>
      <c r="G12" s="45"/>
      <c r="H12" s="45"/>
      <c r="I12" s="45"/>
    </row>
    <row r="13" spans="2:9" s="19" customFormat="1" ht="64.5" customHeight="1">
      <c r="B13" s="37" t="s">
        <v>932</v>
      </c>
      <c r="C13" s="36" t="s">
        <v>745</v>
      </c>
      <c r="D13" s="45"/>
      <c r="E13" s="45"/>
      <c r="F13" s="45"/>
      <c r="G13" s="45"/>
      <c r="H13" s="45"/>
      <c r="I13" s="45"/>
    </row>
    <row r="14" spans="2:9" s="19" customFormat="1" ht="24" customHeight="1">
      <c r="B14" s="20"/>
      <c r="C14" s="41" t="s">
        <v>735</v>
      </c>
      <c r="D14" s="46"/>
      <c r="E14" s="46"/>
      <c r="F14" s="46"/>
      <c r="G14" s="46"/>
      <c r="H14" s="46"/>
      <c r="I14" s="46"/>
    </row>
    <row r="15" spans="2:9" s="19" customFormat="1" ht="24" customHeight="1">
      <c r="B15" s="20"/>
      <c r="C15" s="41" t="s">
        <v>355</v>
      </c>
      <c r="D15" s="457"/>
      <c r="E15" s="458"/>
      <c r="F15" s="458"/>
      <c r="G15" s="458"/>
      <c r="H15" s="458"/>
      <c r="I15" s="459"/>
    </row>
    <row r="16" spans="2:9" s="19" customFormat="1" ht="64.5" customHeight="1">
      <c r="B16" s="37" t="s">
        <v>930</v>
      </c>
      <c r="C16" s="36" t="s">
        <v>743</v>
      </c>
      <c r="D16" s="45"/>
      <c r="E16" s="45"/>
      <c r="F16" s="45"/>
      <c r="G16" s="45"/>
      <c r="H16" s="45"/>
      <c r="I16" s="45"/>
    </row>
    <row r="17" spans="2:9" s="19" customFormat="1" ht="64.5" customHeight="1">
      <c r="B17" s="37" t="s">
        <v>931</v>
      </c>
      <c r="C17" s="36" t="s">
        <v>744</v>
      </c>
      <c r="D17" s="45"/>
      <c r="E17" s="45"/>
      <c r="F17" s="45"/>
      <c r="G17" s="45"/>
      <c r="H17" s="45"/>
      <c r="I17" s="45"/>
    </row>
    <row r="18" spans="2:9" s="19" customFormat="1" ht="64.5" customHeight="1">
      <c r="B18" s="37" t="s">
        <v>932</v>
      </c>
      <c r="C18" s="36" t="s">
        <v>745</v>
      </c>
      <c r="D18" s="45"/>
      <c r="E18" s="45"/>
      <c r="F18" s="45"/>
      <c r="G18" s="45"/>
      <c r="H18" s="45"/>
      <c r="I18" s="45"/>
    </row>
    <row r="19" spans="2:9" s="19" customFormat="1" ht="24.75" customHeight="1">
      <c r="B19" s="31"/>
      <c r="C19" s="47" t="s">
        <v>735</v>
      </c>
      <c r="D19" s="31"/>
      <c r="E19" s="31"/>
      <c r="F19" s="31"/>
      <c r="G19" s="31"/>
      <c r="H19" s="31"/>
      <c r="I19" s="31"/>
    </row>
  </sheetData>
  <sheetProtection/>
  <mergeCells count="10">
    <mergeCell ref="D15:I15"/>
    <mergeCell ref="H8:H9"/>
    <mergeCell ref="I8:I9"/>
    <mergeCell ref="B4:I4"/>
    <mergeCell ref="F8:F9"/>
    <mergeCell ref="G8:G9"/>
    <mergeCell ref="B8:B9"/>
    <mergeCell ref="C8:C9"/>
    <mergeCell ref="D8:D9"/>
    <mergeCell ref="E8:E9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X96"/>
  <sheetViews>
    <sheetView zoomScale="60" zoomScaleNormal="60" zoomScalePageLayoutView="0" workbookViewId="0" topLeftCell="A1">
      <selection activeCell="L12" sqref="L12"/>
    </sheetView>
  </sheetViews>
  <sheetFormatPr defaultColWidth="9.140625" defaultRowHeight="12.75"/>
  <cols>
    <col min="1" max="1" width="9.140625" style="377" customWidth="1"/>
    <col min="2" max="2" width="6.140625" style="377" customWidth="1"/>
    <col min="3" max="3" width="81.28125" style="377" customWidth="1"/>
    <col min="4" max="4" width="22.7109375" style="377" customWidth="1"/>
    <col min="5" max="5" width="22.421875" style="377" customWidth="1"/>
    <col min="6" max="6" width="21.28125" style="377" customWidth="1"/>
    <col min="7" max="7" width="18.8515625" style="377" customWidth="1"/>
    <col min="8" max="8" width="19.140625" style="377" customWidth="1"/>
    <col min="9" max="9" width="20.7109375" style="377" customWidth="1"/>
    <col min="10" max="10" width="20.421875" style="377" customWidth="1"/>
    <col min="11" max="11" width="12.28125" style="377" customWidth="1"/>
    <col min="12" max="12" width="13.421875" style="377" customWidth="1"/>
    <col min="13" max="13" width="11.28125" style="377" customWidth="1"/>
    <col min="14" max="14" width="12.421875" style="377" customWidth="1"/>
    <col min="15" max="15" width="14.421875" style="377" customWidth="1"/>
    <col min="16" max="16" width="15.140625" style="377" customWidth="1"/>
    <col min="17" max="17" width="11.28125" style="377" customWidth="1"/>
    <col min="18" max="18" width="13.140625" style="377" customWidth="1"/>
    <col min="19" max="19" width="13.00390625" style="377" customWidth="1"/>
    <col min="20" max="20" width="14.140625" style="377" customWidth="1"/>
    <col min="21" max="21" width="26.57421875" style="377" customWidth="1"/>
    <col min="22" max="16384" width="9.140625" style="377" customWidth="1"/>
  </cols>
  <sheetData>
    <row r="2" ht="15.75">
      <c r="J2" s="378" t="s">
        <v>924</v>
      </c>
    </row>
    <row r="4" spans="2:8" s="379" customFormat="1" ht="18">
      <c r="B4" s="470" t="s">
        <v>864</v>
      </c>
      <c r="C4" s="470"/>
      <c r="D4" s="470"/>
      <c r="E4" s="470"/>
      <c r="F4" s="470"/>
      <c r="G4" s="470"/>
      <c r="H4" s="470"/>
    </row>
    <row r="5" s="379" customFormat="1" ht="15">
      <c r="J5" s="380" t="s">
        <v>865</v>
      </c>
    </row>
    <row r="6" spans="2:24" s="379" customFormat="1" ht="25.5" customHeight="1">
      <c r="B6" s="471" t="s">
        <v>866</v>
      </c>
      <c r="C6" s="471" t="s">
        <v>867</v>
      </c>
      <c r="D6" s="469" t="s">
        <v>309</v>
      </c>
      <c r="E6" s="469" t="s">
        <v>1091</v>
      </c>
      <c r="F6" s="469" t="s">
        <v>1092</v>
      </c>
      <c r="G6" s="465" t="s">
        <v>1093</v>
      </c>
      <c r="H6" s="465" t="s">
        <v>1094</v>
      </c>
      <c r="I6" s="465" t="s">
        <v>1095</v>
      </c>
      <c r="J6" s="465" t="s">
        <v>1096</v>
      </c>
      <c r="K6" s="467"/>
      <c r="L6" s="464"/>
      <c r="M6" s="467"/>
      <c r="N6" s="464"/>
      <c r="O6" s="467"/>
      <c r="P6" s="464"/>
      <c r="Q6" s="467"/>
      <c r="R6" s="464"/>
      <c r="S6" s="464"/>
      <c r="T6" s="464"/>
      <c r="U6" s="382"/>
      <c r="V6" s="382"/>
      <c r="W6" s="382"/>
      <c r="X6" s="382"/>
    </row>
    <row r="7" spans="2:24" s="379" customFormat="1" ht="36.75" customHeight="1">
      <c r="B7" s="471"/>
      <c r="C7" s="471"/>
      <c r="D7" s="469"/>
      <c r="E7" s="469"/>
      <c r="F7" s="469"/>
      <c r="G7" s="466"/>
      <c r="H7" s="466"/>
      <c r="I7" s="466"/>
      <c r="J7" s="466"/>
      <c r="K7" s="467"/>
      <c r="L7" s="467"/>
      <c r="M7" s="467"/>
      <c r="N7" s="467"/>
      <c r="O7" s="467"/>
      <c r="P7" s="464"/>
      <c r="Q7" s="467"/>
      <c r="R7" s="464"/>
      <c r="S7" s="464"/>
      <c r="T7" s="464"/>
      <c r="U7" s="382"/>
      <c r="V7" s="382"/>
      <c r="W7" s="382"/>
      <c r="X7" s="382"/>
    </row>
    <row r="8" spans="2:24" s="379" customFormat="1" ht="36.75" customHeight="1">
      <c r="B8" s="383" t="s">
        <v>930</v>
      </c>
      <c r="C8" s="384" t="s">
        <v>328</v>
      </c>
      <c r="D8" s="385">
        <v>58095870</v>
      </c>
      <c r="E8" s="385">
        <v>51472612</v>
      </c>
      <c r="F8" s="385">
        <v>52205359</v>
      </c>
      <c r="G8" s="385">
        <f>G11*36178.35</f>
        <v>13458346.2</v>
      </c>
      <c r="H8" s="385">
        <f>H11*36178.35</f>
        <v>12915670.95</v>
      </c>
      <c r="I8" s="385">
        <f>I11*36178.35</f>
        <v>12915670.95</v>
      </c>
      <c r="J8" s="385">
        <f>J11*36178.35</f>
        <v>12915670.95</v>
      </c>
      <c r="K8" s="382"/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</row>
    <row r="9" spans="2:24" s="379" customFormat="1" ht="36">
      <c r="B9" s="383" t="s">
        <v>931</v>
      </c>
      <c r="C9" s="384" t="s">
        <v>329</v>
      </c>
      <c r="D9" s="386">
        <v>80333863</v>
      </c>
      <c r="E9" s="385">
        <f>'6.4.1.2'!D22</f>
        <v>71130520.61000001</v>
      </c>
      <c r="F9" s="385">
        <f>'6.4.1.2'!D48</f>
        <v>74267439</v>
      </c>
      <c r="G9" s="385">
        <f>'6.4.1.2'!D36+'6.4.1.2'!D37+'6.4.1.2'!D38</f>
        <v>19145869.14</v>
      </c>
      <c r="H9" s="385">
        <f>'6.4.1.2'!D39+'6.4.1.2'!D40+'6.4.1.2'!D41</f>
        <v>18373858.23</v>
      </c>
      <c r="I9" s="385">
        <f>'6.4.1.2'!D42+'6.4.1.2'!D43+'6.4.1.2'!D44</f>
        <v>18373858.23</v>
      </c>
      <c r="J9" s="385">
        <v>18373853</v>
      </c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</row>
    <row r="10" spans="2:24" s="379" customFormat="1" ht="36">
      <c r="B10" s="383" t="s">
        <v>932</v>
      </c>
      <c r="C10" s="384" t="s">
        <v>330</v>
      </c>
      <c r="D10" s="385">
        <v>94713613</v>
      </c>
      <c r="E10" s="385">
        <v>83697270</v>
      </c>
      <c r="F10" s="385">
        <f>F9*17.9/100+F9</f>
        <v>87561310.581</v>
      </c>
      <c r="G10" s="385">
        <f>G9*17.9/100+G9</f>
        <v>22572979.71606</v>
      </c>
      <c r="H10" s="385">
        <f>H9*17.9/100+H9</f>
        <v>21662778.85317</v>
      </c>
      <c r="I10" s="385">
        <f>I9*17.9/100+I9</f>
        <v>21662778.85317</v>
      </c>
      <c r="J10" s="385">
        <f>J9*17.9/100+J9</f>
        <v>21662772.687</v>
      </c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</row>
    <row r="11" spans="2:24" s="379" customFormat="1" ht="30" customHeight="1">
      <c r="B11" s="383" t="s">
        <v>933</v>
      </c>
      <c r="C11" s="384" t="s">
        <v>331</v>
      </c>
      <c r="D11" s="385">
        <v>1560</v>
      </c>
      <c r="E11" s="385">
        <f>'6.4.1.1.'!D21</f>
        <v>1524</v>
      </c>
      <c r="F11" s="385">
        <f>'6.4.1.1.'!D46</f>
        <v>1443</v>
      </c>
      <c r="G11" s="385">
        <f>G12+G13</f>
        <v>372</v>
      </c>
      <c r="H11" s="385">
        <f>H12+H13</f>
        <v>357</v>
      </c>
      <c r="I11" s="385">
        <f>I12+I13</f>
        <v>357</v>
      </c>
      <c r="J11" s="385">
        <f>J12+J13</f>
        <v>357</v>
      </c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</row>
    <row r="12" spans="2:24" s="379" customFormat="1" ht="30" customHeight="1">
      <c r="B12" s="383" t="s">
        <v>332</v>
      </c>
      <c r="C12" s="387" t="s">
        <v>333</v>
      </c>
      <c r="D12" s="388">
        <v>1500</v>
      </c>
      <c r="E12" s="388">
        <f>'6.4.1.1.'!E21</f>
        <v>1464</v>
      </c>
      <c r="F12" s="388">
        <f>'6.4.1.1.'!E46</f>
        <v>1329</v>
      </c>
      <c r="G12" s="388">
        <v>357</v>
      </c>
      <c r="H12" s="388">
        <v>324</v>
      </c>
      <c r="I12" s="388">
        <v>324</v>
      </c>
      <c r="J12" s="388">
        <v>324</v>
      </c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</row>
    <row r="13" spans="2:24" s="379" customFormat="1" ht="30" customHeight="1">
      <c r="B13" s="383" t="s">
        <v>334</v>
      </c>
      <c r="C13" s="387" t="s">
        <v>335</v>
      </c>
      <c r="D13" s="388">
        <v>60</v>
      </c>
      <c r="E13" s="388">
        <f>'6.4.1.1.'!F21</f>
        <v>60</v>
      </c>
      <c r="F13" s="388">
        <f>'6.4.1.1.'!F46</f>
        <v>114</v>
      </c>
      <c r="G13" s="388">
        <f>'6.4.1.1.'!F33+'6.4.1.1.'!F34+'6.4.1.1.'!F35</f>
        <v>15</v>
      </c>
      <c r="H13" s="388">
        <f>'6.4.1.1.'!F36+'6.4.1.1.'!F37+'6.4.1.1.'!F38</f>
        <v>33</v>
      </c>
      <c r="I13" s="388">
        <f>'6.4.1.1.'!F39+'6.4.1.1.'!F40+'6.4.1.1.'!F41</f>
        <v>33</v>
      </c>
      <c r="J13" s="388">
        <f>'6.4.1.1.'!F42+'6.4.1.1.'!F43+'6.4.1.1.'!F44</f>
        <v>33</v>
      </c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</row>
    <row r="14" spans="2:24" s="379" customFormat="1" ht="30" customHeight="1">
      <c r="B14" s="383" t="s">
        <v>914</v>
      </c>
      <c r="C14" s="389" t="s">
        <v>871</v>
      </c>
      <c r="D14" s="388">
        <v>965000</v>
      </c>
      <c r="E14" s="388">
        <v>1310043.72</v>
      </c>
      <c r="F14" s="388">
        <v>327511</v>
      </c>
      <c r="G14" s="388">
        <v>327511</v>
      </c>
      <c r="H14" s="388"/>
      <c r="I14" s="388"/>
      <c r="J14" s="388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</row>
    <row r="15" spans="2:24" s="379" customFormat="1" ht="30" customHeight="1">
      <c r="B15" s="383" t="s">
        <v>915</v>
      </c>
      <c r="C15" s="389" t="s">
        <v>841</v>
      </c>
      <c r="D15" s="388">
        <v>24</v>
      </c>
      <c r="E15" s="388">
        <v>24</v>
      </c>
      <c r="F15" s="388">
        <v>6</v>
      </c>
      <c r="G15" s="388">
        <v>6</v>
      </c>
      <c r="H15" s="388"/>
      <c r="I15" s="388"/>
      <c r="J15" s="388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</row>
    <row r="16" spans="2:24" s="379" customFormat="1" ht="30" customHeight="1">
      <c r="B16" s="383" t="s">
        <v>916</v>
      </c>
      <c r="C16" s="389" t="s">
        <v>875</v>
      </c>
      <c r="D16" s="388"/>
      <c r="E16" s="385"/>
      <c r="F16" s="385"/>
      <c r="G16" s="385"/>
      <c r="H16" s="385"/>
      <c r="I16" s="385"/>
      <c r="J16" s="385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</row>
    <row r="17" spans="2:24" s="379" customFormat="1" ht="30" customHeight="1">
      <c r="B17" s="383" t="s">
        <v>336</v>
      </c>
      <c r="C17" s="389" t="s">
        <v>842</v>
      </c>
      <c r="D17" s="385"/>
      <c r="E17" s="385"/>
      <c r="F17" s="385"/>
      <c r="G17" s="385"/>
      <c r="H17" s="385"/>
      <c r="I17" s="385"/>
      <c r="J17" s="385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</row>
    <row r="18" spans="2:24" s="379" customFormat="1" ht="30" customHeight="1">
      <c r="B18" s="383" t="s">
        <v>917</v>
      </c>
      <c r="C18" s="390" t="s">
        <v>879</v>
      </c>
      <c r="D18" s="388">
        <v>3186140</v>
      </c>
      <c r="E18" s="385">
        <v>5360258.17</v>
      </c>
      <c r="F18" s="385">
        <v>1440000</v>
      </c>
      <c r="G18" s="385">
        <v>1440000</v>
      </c>
      <c r="H18" s="385"/>
      <c r="I18" s="385"/>
      <c r="J18" s="385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</row>
    <row r="19" spans="2:24" s="379" customFormat="1" ht="36">
      <c r="B19" s="383" t="s">
        <v>918</v>
      </c>
      <c r="C19" s="391" t="s">
        <v>843</v>
      </c>
      <c r="D19" s="385">
        <v>132</v>
      </c>
      <c r="E19" s="385">
        <v>121</v>
      </c>
      <c r="F19" s="385">
        <v>30</v>
      </c>
      <c r="G19" s="385">
        <v>30</v>
      </c>
      <c r="H19" s="385"/>
      <c r="I19" s="385"/>
      <c r="J19" s="385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</row>
    <row r="20" spans="2:24" s="379" customFormat="1" ht="30" customHeight="1">
      <c r="B20" s="383" t="s">
        <v>919</v>
      </c>
      <c r="C20" s="390" t="s">
        <v>883</v>
      </c>
      <c r="D20" s="385"/>
      <c r="E20" s="385"/>
      <c r="F20" s="385"/>
      <c r="G20" s="385"/>
      <c r="H20" s="385"/>
      <c r="I20" s="385"/>
      <c r="J20" s="385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</row>
    <row r="21" spans="2:24" s="379" customFormat="1" ht="30" customHeight="1">
      <c r="B21" s="383" t="s">
        <v>920</v>
      </c>
      <c r="C21" s="389" t="s">
        <v>844</v>
      </c>
      <c r="D21" s="385"/>
      <c r="E21" s="385"/>
      <c r="F21" s="385"/>
      <c r="G21" s="385"/>
      <c r="H21" s="385"/>
      <c r="I21" s="385"/>
      <c r="J21" s="385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</row>
    <row r="22" spans="2:24" s="379" customFormat="1" ht="30" customHeight="1">
      <c r="B22" s="383" t="s">
        <v>128</v>
      </c>
      <c r="C22" s="390" t="s">
        <v>953</v>
      </c>
      <c r="D22" s="385"/>
      <c r="E22" s="385"/>
      <c r="F22" s="385"/>
      <c r="G22" s="385"/>
      <c r="H22" s="385"/>
      <c r="I22" s="385"/>
      <c r="J22" s="385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</row>
    <row r="23" spans="2:24" s="379" customFormat="1" ht="30" customHeight="1">
      <c r="B23" s="383" t="s">
        <v>790</v>
      </c>
      <c r="C23" s="390" t="s">
        <v>954</v>
      </c>
      <c r="D23" s="385"/>
      <c r="E23" s="385"/>
      <c r="F23" s="385"/>
      <c r="G23" s="385"/>
      <c r="H23" s="385"/>
      <c r="I23" s="385"/>
      <c r="J23" s="385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</row>
    <row r="24" spans="2:24" s="379" customFormat="1" ht="30" customHeight="1">
      <c r="B24" s="383" t="s">
        <v>132</v>
      </c>
      <c r="C24" s="390" t="s">
        <v>845</v>
      </c>
      <c r="D24" s="385"/>
      <c r="E24" s="385"/>
      <c r="F24" s="385"/>
      <c r="G24" s="385"/>
      <c r="H24" s="385"/>
      <c r="I24" s="385"/>
      <c r="J24" s="385"/>
      <c r="K24" s="382"/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</row>
    <row r="25" spans="2:24" s="379" customFormat="1" ht="30" customHeight="1">
      <c r="B25" s="383" t="s">
        <v>337</v>
      </c>
      <c r="C25" s="390" t="s">
        <v>846</v>
      </c>
      <c r="D25" s="385"/>
      <c r="E25" s="385"/>
      <c r="F25" s="385"/>
      <c r="G25" s="385"/>
      <c r="H25" s="385"/>
      <c r="I25" s="385"/>
      <c r="J25" s="385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</row>
    <row r="26" spans="2:24" s="379" customFormat="1" ht="30" customHeight="1">
      <c r="B26" s="383" t="s">
        <v>338</v>
      </c>
      <c r="C26" s="390" t="s">
        <v>847</v>
      </c>
      <c r="D26" s="385">
        <v>949368</v>
      </c>
      <c r="E26" s="385">
        <v>949368</v>
      </c>
      <c r="F26" s="385">
        <v>949368</v>
      </c>
      <c r="G26" s="385">
        <v>237342</v>
      </c>
      <c r="H26" s="385">
        <v>237342</v>
      </c>
      <c r="I26" s="385">
        <v>237342</v>
      </c>
      <c r="J26" s="385">
        <v>237342</v>
      </c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</row>
    <row r="27" spans="2:24" s="379" customFormat="1" ht="30" customHeight="1">
      <c r="B27" s="383" t="s">
        <v>339</v>
      </c>
      <c r="C27" s="390" t="s">
        <v>848</v>
      </c>
      <c r="D27" s="385">
        <v>36</v>
      </c>
      <c r="E27" s="385">
        <v>36</v>
      </c>
      <c r="F27" s="385">
        <v>36</v>
      </c>
      <c r="G27" s="385">
        <v>9</v>
      </c>
      <c r="H27" s="385">
        <v>9</v>
      </c>
      <c r="I27" s="385">
        <v>9</v>
      </c>
      <c r="J27" s="385">
        <v>9</v>
      </c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</row>
    <row r="28" spans="2:24" s="379" customFormat="1" ht="30" customHeight="1">
      <c r="B28" s="383" t="s">
        <v>340</v>
      </c>
      <c r="C28" s="390" t="s">
        <v>889</v>
      </c>
      <c r="D28" s="385">
        <v>5040000</v>
      </c>
      <c r="E28" s="385">
        <v>4619514</v>
      </c>
      <c r="F28" s="385">
        <v>4830000</v>
      </c>
      <c r="G28" s="385">
        <v>1260000</v>
      </c>
      <c r="H28" s="385">
        <v>1190000</v>
      </c>
      <c r="I28" s="385">
        <v>1190000</v>
      </c>
      <c r="J28" s="385">
        <v>1190000</v>
      </c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</row>
    <row r="29" spans="2:24" s="379" customFormat="1" ht="30" customHeight="1">
      <c r="B29" s="383" t="s">
        <v>341</v>
      </c>
      <c r="C29" s="390" t="s">
        <v>849</v>
      </c>
      <c r="D29" s="385">
        <v>300000</v>
      </c>
      <c r="E29" s="385">
        <v>450000</v>
      </c>
      <c r="F29" s="385">
        <v>450000</v>
      </c>
      <c r="G29" s="385">
        <v>112500</v>
      </c>
      <c r="H29" s="385">
        <v>112500</v>
      </c>
      <c r="I29" s="385">
        <v>112500</v>
      </c>
      <c r="J29" s="385">
        <v>112500</v>
      </c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</row>
    <row r="30" spans="2:24" s="379" customFormat="1" ht="30" customHeight="1">
      <c r="B30" s="383" t="s">
        <v>159</v>
      </c>
      <c r="C30" s="392" t="s">
        <v>850</v>
      </c>
      <c r="D30" s="385">
        <v>100000</v>
      </c>
      <c r="E30" s="385">
        <v>45000</v>
      </c>
      <c r="F30" s="385">
        <v>100000</v>
      </c>
      <c r="G30" s="385">
        <v>25000</v>
      </c>
      <c r="H30" s="385">
        <v>25000</v>
      </c>
      <c r="I30" s="385">
        <v>25000</v>
      </c>
      <c r="J30" s="385">
        <v>25000</v>
      </c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</row>
    <row r="31" spans="2:24" s="379" customFormat="1" ht="30" customHeight="1">
      <c r="B31" s="383" t="s">
        <v>162</v>
      </c>
      <c r="C31" s="390" t="s">
        <v>890</v>
      </c>
      <c r="D31" s="385">
        <v>1170000</v>
      </c>
      <c r="E31" s="385">
        <v>384000</v>
      </c>
      <c r="F31" s="385"/>
      <c r="G31" s="385"/>
      <c r="H31" s="385"/>
      <c r="I31" s="385"/>
      <c r="J31" s="385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</row>
    <row r="32" spans="2:24" s="379" customFormat="1" ht="30" customHeight="1">
      <c r="B32" s="403" t="s">
        <v>1148</v>
      </c>
      <c r="C32" s="390" t="s">
        <v>1146</v>
      </c>
      <c r="D32" s="385"/>
      <c r="E32" s="385"/>
      <c r="F32" s="385">
        <v>5939000</v>
      </c>
      <c r="G32" s="385"/>
      <c r="H32" s="385">
        <v>5939000</v>
      </c>
      <c r="I32" s="385"/>
      <c r="J32" s="385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</row>
    <row r="33" spans="2:24" s="379" customFormat="1" ht="30" customHeight="1">
      <c r="B33" s="383" t="s">
        <v>796</v>
      </c>
      <c r="C33" s="390" t="s">
        <v>892</v>
      </c>
      <c r="D33" s="385">
        <v>390000</v>
      </c>
      <c r="E33" s="385">
        <v>285944.95</v>
      </c>
      <c r="F33" s="385">
        <v>96000</v>
      </c>
      <c r="G33" s="385">
        <v>0</v>
      </c>
      <c r="H33" s="385">
        <v>0</v>
      </c>
      <c r="I33" s="385">
        <v>96000</v>
      </c>
      <c r="J33" s="385">
        <v>0</v>
      </c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</row>
    <row r="34" spans="2:24" s="379" customFormat="1" ht="30" customHeight="1">
      <c r="B34" s="383" t="s">
        <v>342</v>
      </c>
      <c r="C34" s="390" t="s">
        <v>891</v>
      </c>
      <c r="D34" s="385">
        <v>9</v>
      </c>
      <c r="E34" s="385">
        <v>5</v>
      </c>
      <c r="F34" s="385">
        <v>2</v>
      </c>
      <c r="G34" s="385">
        <v>0</v>
      </c>
      <c r="H34" s="385">
        <v>0</v>
      </c>
      <c r="I34" s="385">
        <v>2</v>
      </c>
      <c r="J34" s="385">
        <v>0</v>
      </c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</row>
    <row r="35" spans="2:24" s="379" customFormat="1" ht="30" customHeight="1">
      <c r="B35" s="383" t="s">
        <v>343</v>
      </c>
      <c r="C35" s="390" t="s">
        <v>893</v>
      </c>
      <c r="D35" s="385"/>
      <c r="E35" s="385"/>
      <c r="F35" s="385"/>
      <c r="G35" s="385"/>
      <c r="H35" s="385"/>
      <c r="I35" s="385"/>
      <c r="J35" s="385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</row>
    <row r="36" spans="2:24" s="379" customFormat="1" ht="30" customHeight="1">
      <c r="B36" s="383" t="s">
        <v>173</v>
      </c>
      <c r="C36" s="390" t="s">
        <v>894</v>
      </c>
      <c r="D36" s="385">
        <v>300000</v>
      </c>
      <c r="E36" s="385">
        <v>230000</v>
      </c>
      <c r="F36" s="385">
        <v>300000</v>
      </c>
      <c r="G36" s="385">
        <v>75000</v>
      </c>
      <c r="H36" s="385">
        <v>75000</v>
      </c>
      <c r="I36" s="385">
        <v>75000</v>
      </c>
      <c r="J36" s="385">
        <v>75000</v>
      </c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</row>
    <row r="37" spans="2:24" s="379" customFormat="1" ht="30" customHeight="1">
      <c r="B37" s="383" t="s">
        <v>344</v>
      </c>
      <c r="C37" s="390" t="s">
        <v>895</v>
      </c>
      <c r="D37" s="385"/>
      <c r="E37" s="385"/>
      <c r="F37" s="385"/>
      <c r="G37" s="385"/>
      <c r="H37" s="385"/>
      <c r="I37" s="385"/>
      <c r="J37" s="385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</row>
    <row r="38" spans="2:24" s="379" customFormat="1" ht="30" customHeight="1">
      <c r="B38" s="383" t="s">
        <v>345</v>
      </c>
      <c r="C38" s="390" t="s">
        <v>896</v>
      </c>
      <c r="D38" s="385"/>
      <c r="E38" s="385">
        <v>170000</v>
      </c>
      <c r="F38" s="385">
        <v>180000</v>
      </c>
      <c r="G38" s="385"/>
      <c r="H38" s="385"/>
      <c r="I38" s="385"/>
      <c r="J38" s="385">
        <v>180000</v>
      </c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</row>
    <row r="39" spans="2:24" s="379" customFormat="1" ht="15">
      <c r="B39" s="381"/>
      <c r="C39" s="393"/>
      <c r="D39" s="393"/>
      <c r="E39" s="393"/>
      <c r="F39" s="393"/>
      <c r="G39" s="393"/>
      <c r="H39" s="393"/>
      <c r="I39" s="393"/>
      <c r="J39" s="393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</row>
    <row r="40" spans="2:24" s="379" customFormat="1" ht="27" customHeight="1">
      <c r="B40" s="381"/>
      <c r="C40" s="468" t="s">
        <v>346</v>
      </c>
      <c r="D40" s="468"/>
      <c r="E40" s="468"/>
      <c r="F40" s="468"/>
      <c r="G40" s="399"/>
      <c r="H40" s="399"/>
      <c r="I40" s="400"/>
      <c r="J40" s="400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</row>
    <row r="41" spans="2:24" ht="15.75">
      <c r="B41" s="394"/>
      <c r="C41" s="395"/>
      <c r="D41" s="395"/>
      <c r="E41" s="395"/>
      <c r="F41" s="395"/>
      <c r="G41" s="395"/>
      <c r="H41" s="395"/>
      <c r="I41" s="395"/>
      <c r="J41" s="395"/>
      <c r="K41" s="396"/>
      <c r="L41" s="396"/>
      <c r="M41" s="396"/>
      <c r="N41" s="396"/>
      <c r="O41" s="396"/>
      <c r="P41" s="396"/>
      <c r="Q41" s="396"/>
      <c r="R41" s="396"/>
      <c r="S41" s="396"/>
      <c r="T41" s="396"/>
      <c r="U41" s="396"/>
      <c r="V41" s="396"/>
      <c r="W41" s="396"/>
      <c r="X41" s="396"/>
    </row>
    <row r="42" spans="2:24" ht="15.75">
      <c r="B42" s="394"/>
      <c r="C42" s="395"/>
      <c r="D42" s="395"/>
      <c r="E42" s="395"/>
      <c r="F42" s="395"/>
      <c r="G42" s="395"/>
      <c r="H42" s="395"/>
      <c r="I42" s="395"/>
      <c r="J42" s="395"/>
      <c r="K42" s="396"/>
      <c r="L42" s="396"/>
      <c r="M42" s="396"/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</row>
    <row r="43" spans="3:24" ht="24" customHeight="1">
      <c r="C43" s="397"/>
      <c r="D43" s="406">
        <f>D10+D14+D18+D26+D28+D29+D30+D31+D33+D36</f>
        <v>107114121</v>
      </c>
      <c r="E43" s="406">
        <f>E10+E14+E18+E26+E28+E29+E30+E31+E33+E36</f>
        <v>97331398.84</v>
      </c>
      <c r="F43" s="407">
        <f>F10+F14+F18+F26+F28+F29+F30+F31+F33+F36+F38+F32</f>
        <v>102173189.581</v>
      </c>
      <c r="G43" s="407">
        <f>G10+G14+G18+G26+G28+G29+G30+G31+G33+G36+G38+G32</f>
        <v>26050332.71606</v>
      </c>
      <c r="H43" s="407">
        <f>H10+H14+H18+H26+H28+H29+H30+H31+H33+H36+H38+H32</f>
        <v>29241620.85317</v>
      </c>
      <c r="I43" s="407">
        <f>I10+I14+I18+I26+I28+I29+I30+I31+I33+I36+I38+I32</f>
        <v>23398620.85317</v>
      </c>
      <c r="J43" s="407">
        <f>J10+J14+J18+J26+J28+J29+J30+J31+J33+J36+J38+J32</f>
        <v>23482614.687</v>
      </c>
      <c r="K43" s="396"/>
      <c r="L43" s="396"/>
      <c r="M43" s="396"/>
      <c r="N43" s="396"/>
      <c r="O43" s="396"/>
      <c r="P43" s="396"/>
      <c r="Q43" s="396"/>
      <c r="R43" s="396"/>
      <c r="S43" s="396"/>
      <c r="T43" s="396"/>
      <c r="U43" s="396"/>
      <c r="V43" s="396"/>
      <c r="W43" s="396"/>
      <c r="X43" s="396"/>
    </row>
    <row r="44" spans="2:24" ht="15.75">
      <c r="B44" s="394"/>
      <c r="C44" s="395"/>
      <c r="D44" s="396"/>
      <c r="E44" s="396"/>
      <c r="F44" s="396"/>
      <c r="G44" s="396"/>
      <c r="H44" s="396"/>
      <c r="I44" s="396"/>
      <c r="J44" s="396"/>
      <c r="K44" s="396"/>
      <c r="L44" s="396"/>
      <c r="M44" s="396"/>
      <c r="N44" s="396"/>
      <c r="O44" s="396"/>
      <c r="P44" s="396"/>
      <c r="Q44" s="396"/>
      <c r="R44" s="396"/>
      <c r="S44" s="396"/>
      <c r="T44" s="396"/>
      <c r="U44" s="396"/>
      <c r="V44" s="396"/>
      <c r="W44" s="396"/>
      <c r="X44" s="396"/>
    </row>
    <row r="45" spans="2:24" ht="15.75">
      <c r="B45" s="394"/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</row>
    <row r="46" spans="2:24" ht="15.75">
      <c r="B46" s="394"/>
      <c r="C46" s="396"/>
      <c r="D46" s="395"/>
      <c r="E46" s="395"/>
      <c r="F46" s="395"/>
      <c r="G46" s="395"/>
      <c r="H46" s="395"/>
      <c r="I46" s="395"/>
      <c r="J46" s="395"/>
      <c r="K46" s="396"/>
      <c r="L46" s="396"/>
      <c r="M46" s="396"/>
      <c r="N46" s="396"/>
      <c r="O46" s="396"/>
      <c r="P46" s="396"/>
      <c r="Q46" s="396"/>
      <c r="R46" s="396"/>
      <c r="S46" s="396"/>
      <c r="T46" s="396"/>
      <c r="U46" s="396"/>
      <c r="V46" s="396"/>
      <c r="W46" s="396"/>
      <c r="X46" s="396"/>
    </row>
    <row r="47" spans="2:24" ht="15.75">
      <c r="B47" s="394"/>
      <c r="C47" s="396"/>
      <c r="D47" s="395"/>
      <c r="E47" s="395"/>
      <c r="F47" s="395"/>
      <c r="G47" s="395"/>
      <c r="H47" s="395"/>
      <c r="I47" s="395"/>
      <c r="J47" s="395"/>
      <c r="K47" s="396"/>
      <c r="L47" s="396"/>
      <c r="M47" s="396"/>
      <c r="N47" s="396"/>
      <c r="O47" s="396"/>
      <c r="P47" s="396"/>
      <c r="Q47" s="396"/>
      <c r="R47" s="396"/>
      <c r="S47" s="396"/>
      <c r="T47" s="396"/>
      <c r="U47" s="396"/>
      <c r="V47" s="396"/>
      <c r="W47" s="396"/>
      <c r="X47" s="396"/>
    </row>
    <row r="48" spans="2:24" ht="15.75">
      <c r="B48" s="394"/>
      <c r="C48" s="395"/>
      <c r="D48" s="395"/>
      <c r="E48" s="395"/>
      <c r="F48" s="395"/>
      <c r="G48" s="395"/>
      <c r="H48" s="395"/>
      <c r="I48" s="395"/>
      <c r="J48" s="395"/>
      <c r="K48" s="396"/>
      <c r="L48" s="396"/>
      <c r="M48" s="396"/>
      <c r="N48" s="396"/>
      <c r="O48" s="396"/>
      <c r="P48" s="396"/>
      <c r="Q48" s="396"/>
      <c r="R48" s="396"/>
      <c r="S48" s="396"/>
      <c r="T48" s="396"/>
      <c r="U48" s="396"/>
      <c r="V48" s="396"/>
      <c r="W48" s="396"/>
      <c r="X48" s="396"/>
    </row>
    <row r="49" spans="2:24" ht="15.75">
      <c r="B49" s="394"/>
      <c r="C49" s="395"/>
      <c r="D49" s="395"/>
      <c r="E49" s="395"/>
      <c r="F49" s="395"/>
      <c r="G49" s="395"/>
      <c r="H49" s="395"/>
      <c r="I49" s="395"/>
      <c r="J49" s="395"/>
      <c r="K49" s="396"/>
      <c r="L49" s="396"/>
      <c r="M49" s="396"/>
      <c r="N49" s="396"/>
      <c r="O49" s="396"/>
      <c r="P49" s="396"/>
      <c r="Q49" s="396"/>
      <c r="R49" s="396"/>
      <c r="S49" s="396"/>
      <c r="T49" s="396"/>
      <c r="U49" s="396"/>
      <c r="V49" s="396"/>
      <c r="W49" s="396"/>
      <c r="X49" s="396"/>
    </row>
    <row r="50" spans="2:24" ht="15.75">
      <c r="B50" s="394"/>
      <c r="C50" s="395"/>
      <c r="D50" s="395"/>
      <c r="E50" s="395"/>
      <c r="F50" s="395"/>
      <c r="G50" s="395"/>
      <c r="H50" s="395"/>
      <c r="I50" s="395"/>
      <c r="J50" s="395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</row>
    <row r="51" spans="2:16" ht="15.75">
      <c r="B51" s="394"/>
      <c r="C51" s="395"/>
      <c r="D51" s="395"/>
      <c r="E51" s="395"/>
      <c r="F51" s="395"/>
      <c r="G51" s="395"/>
      <c r="H51" s="395"/>
      <c r="I51" s="395"/>
      <c r="J51" s="395"/>
      <c r="K51" s="396"/>
      <c r="L51" s="396"/>
      <c r="M51" s="396"/>
      <c r="N51" s="396"/>
      <c r="O51" s="396"/>
      <c r="P51" s="396"/>
    </row>
    <row r="52" spans="2:16" ht="15.75">
      <c r="B52" s="394"/>
      <c r="C52" s="395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</row>
    <row r="53" spans="2:16" ht="15.75">
      <c r="B53" s="394"/>
      <c r="C53" s="395"/>
      <c r="D53" s="396"/>
      <c r="E53" s="396"/>
      <c r="F53" s="396"/>
      <c r="G53" s="396"/>
      <c r="H53" s="396"/>
      <c r="I53" s="396"/>
      <c r="J53" s="396"/>
      <c r="K53" s="396"/>
      <c r="L53" s="396"/>
      <c r="M53" s="396"/>
      <c r="N53" s="396"/>
      <c r="O53" s="396"/>
      <c r="P53" s="396"/>
    </row>
    <row r="54" spans="2:16" ht="15.75">
      <c r="B54" s="394"/>
      <c r="C54" s="396"/>
      <c r="D54" s="396"/>
      <c r="E54" s="396"/>
      <c r="F54" s="396"/>
      <c r="G54" s="396"/>
      <c r="H54" s="396"/>
      <c r="I54" s="396"/>
      <c r="J54" s="396"/>
      <c r="K54" s="396"/>
      <c r="L54" s="396"/>
      <c r="M54" s="396"/>
      <c r="N54" s="396"/>
      <c r="O54" s="396"/>
      <c r="P54" s="396"/>
    </row>
    <row r="55" spans="2:16" ht="15.75">
      <c r="B55" s="394"/>
      <c r="C55" s="396"/>
      <c r="D55" s="395"/>
      <c r="E55" s="395"/>
      <c r="F55" s="395"/>
      <c r="G55" s="395"/>
      <c r="H55" s="395"/>
      <c r="I55" s="395"/>
      <c r="J55" s="395"/>
      <c r="K55" s="396"/>
      <c r="L55" s="396"/>
      <c r="M55" s="396"/>
      <c r="N55" s="396"/>
      <c r="O55" s="396"/>
      <c r="P55" s="396"/>
    </row>
    <row r="56" spans="2:16" ht="15.75">
      <c r="B56" s="394"/>
      <c r="C56" s="396"/>
      <c r="D56" s="395"/>
      <c r="E56" s="395"/>
      <c r="F56" s="395"/>
      <c r="G56" s="395"/>
      <c r="H56" s="395"/>
      <c r="I56" s="395"/>
      <c r="J56" s="395"/>
      <c r="K56" s="396"/>
      <c r="L56" s="396"/>
      <c r="M56" s="396"/>
      <c r="N56" s="396"/>
      <c r="O56" s="396"/>
      <c r="P56" s="396"/>
    </row>
    <row r="57" spans="2:16" ht="15.75">
      <c r="B57" s="394"/>
      <c r="C57" s="395"/>
      <c r="D57" s="395"/>
      <c r="E57" s="395"/>
      <c r="F57" s="395"/>
      <c r="G57" s="395"/>
      <c r="H57" s="395"/>
      <c r="I57" s="395"/>
      <c r="J57" s="395"/>
      <c r="K57" s="396"/>
      <c r="L57" s="396"/>
      <c r="M57" s="396"/>
      <c r="N57" s="396"/>
      <c r="O57" s="396"/>
      <c r="P57" s="396"/>
    </row>
    <row r="58" spans="2:16" ht="15.75">
      <c r="B58" s="394"/>
      <c r="C58" s="395"/>
      <c r="D58" s="395"/>
      <c r="E58" s="395"/>
      <c r="F58" s="395"/>
      <c r="G58" s="395"/>
      <c r="H58" s="395"/>
      <c r="I58" s="395"/>
      <c r="J58" s="395"/>
      <c r="K58" s="396"/>
      <c r="L58" s="396"/>
      <c r="M58" s="396"/>
      <c r="N58" s="396"/>
      <c r="O58" s="396"/>
      <c r="P58" s="396"/>
    </row>
    <row r="59" spans="2:16" ht="15.75">
      <c r="B59" s="394"/>
      <c r="C59" s="395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</row>
    <row r="60" spans="2:16" ht="15.75">
      <c r="B60" s="394"/>
      <c r="C60" s="395"/>
      <c r="D60" s="396"/>
      <c r="E60" s="396"/>
      <c r="F60" s="396"/>
      <c r="G60" s="396"/>
      <c r="H60" s="396"/>
      <c r="I60" s="396"/>
      <c r="J60" s="396"/>
      <c r="K60" s="396"/>
      <c r="L60" s="396"/>
      <c r="M60" s="396"/>
      <c r="N60" s="396"/>
      <c r="O60" s="396"/>
      <c r="P60" s="396"/>
    </row>
    <row r="61" spans="2:16" ht="15.75">
      <c r="B61" s="396"/>
      <c r="C61" s="396"/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</row>
    <row r="62" spans="2:16" ht="15.75"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</row>
    <row r="63" spans="2:16" ht="15.75">
      <c r="B63" s="396"/>
      <c r="C63" s="396"/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</row>
    <row r="64" spans="2:16" ht="15.75">
      <c r="B64" s="396"/>
      <c r="C64" s="396"/>
      <c r="D64" s="396"/>
      <c r="E64" s="396"/>
      <c r="F64" s="396"/>
      <c r="G64" s="396"/>
      <c r="H64" s="396"/>
      <c r="I64" s="396"/>
      <c r="J64" s="396"/>
      <c r="K64" s="396"/>
      <c r="L64" s="396"/>
      <c r="M64" s="396"/>
      <c r="N64" s="396"/>
      <c r="O64" s="396"/>
      <c r="P64" s="396"/>
    </row>
    <row r="65" spans="2:16" ht="15.75">
      <c r="B65" s="396"/>
      <c r="C65" s="396"/>
      <c r="D65" s="396"/>
      <c r="E65" s="396"/>
      <c r="F65" s="396"/>
      <c r="G65" s="396"/>
      <c r="H65" s="396"/>
      <c r="I65" s="396"/>
      <c r="J65" s="396"/>
      <c r="K65" s="396"/>
      <c r="L65" s="396"/>
      <c r="M65" s="396"/>
      <c r="N65" s="396"/>
      <c r="O65" s="396"/>
      <c r="P65" s="396"/>
    </row>
    <row r="66" spans="2:16" ht="15.75">
      <c r="B66" s="396"/>
      <c r="C66" s="396"/>
      <c r="D66" s="396"/>
      <c r="E66" s="396"/>
      <c r="F66" s="396"/>
      <c r="G66" s="396"/>
      <c r="H66" s="396"/>
      <c r="I66" s="396"/>
      <c r="J66" s="396"/>
      <c r="K66" s="396"/>
      <c r="L66" s="396"/>
      <c r="M66" s="396"/>
      <c r="N66" s="396"/>
      <c r="O66" s="396"/>
      <c r="P66" s="396"/>
    </row>
    <row r="67" spans="2:16" ht="15.75">
      <c r="B67" s="396"/>
      <c r="C67" s="396"/>
      <c r="D67" s="396"/>
      <c r="E67" s="396"/>
      <c r="F67" s="396"/>
      <c r="G67" s="396"/>
      <c r="H67" s="396"/>
      <c r="I67" s="396"/>
      <c r="J67" s="396"/>
      <c r="K67" s="396"/>
      <c r="L67" s="396"/>
      <c r="M67" s="396"/>
      <c r="N67" s="396"/>
      <c r="O67" s="396"/>
      <c r="P67" s="396"/>
    </row>
    <row r="68" spans="2:16" ht="15.75">
      <c r="B68" s="396"/>
      <c r="C68" s="396"/>
      <c r="D68" s="396"/>
      <c r="E68" s="396"/>
      <c r="F68" s="396"/>
      <c r="G68" s="396"/>
      <c r="H68" s="396"/>
      <c r="I68" s="396"/>
      <c r="J68" s="396"/>
      <c r="K68" s="396"/>
      <c r="L68" s="396"/>
      <c r="M68" s="396"/>
      <c r="N68" s="396"/>
      <c r="O68" s="396"/>
      <c r="P68" s="396"/>
    </row>
    <row r="69" spans="2:16" ht="15.75">
      <c r="B69" s="396"/>
      <c r="C69" s="396"/>
      <c r="D69" s="396"/>
      <c r="E69" s="396"/>
      <c r="F69" s="396"/>
      <c r="G69" s="396"/>
      <c r="H69" s="396"/>
      <c r="I69" s="396"/>
      <c r="J69" s="396"/>
      <c r="K69" s="396"/>
      <c r="L69" s="396"/>
      <c r="M69" s="396"/>
      <c r="N69" s="396"/>
      <c r="O69" s="396"/>
      <c r="P69" s="396"/>
    </row>
    <row r="70" spans="2:16" ht="15.75">
      <c r="B70" s="396"/>
      <c r="C70" s="396"/>
      <c r="D70" s="396"/>
      <c r="E70" s="396"/>
      <c r="F70" s="396"/>
      <c r="G70" s="396"/>
      <c r="H70" s="396"/>
      <c r="I70" s="396"/>
      <c r="J70" s="396"/>
      <c r="K70" s="396"/>
      <c r="L70" s="396"/>
      <c r="M70" s="396"/>
      <c r="N70" s="396"/>
      <c r="O70" s="396"/>
      <c r="P70" s="396"/>
    </row>
    <row r="71" spans="2:16" ht="15.75">
      <c r="B71" s="396"/>
      <c r="C71" s="396"/>
      <c r="D71" s="396"/>
      <c r="E71" s="396"/>
      <c r="F71" s="396"/>
      <c r="G71" s="396"/>
      <c r="H71" s="396"/>
      <c r="I71" s="396"/>
      <c r="J71" s="396"/>
      <c r="K71" s="396"/>
      <c r="L71" s="396"/>
      <c r="M71" s="396"/>
      <c r="N71" s="396"/>
      <c r="O71" s="396"/>
      <c r="P71" s="396"/>
    </row>
    <row r="72" spans="2:16" ht="15.75">
      <c r="B72" s="396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</row>
    <row r="73" spans="2:16" ht="15.75">
      <c r="B73" s="396"/>
      <c r="C73" s="396"/>
      <c r="D73" s="396"/>
      <c r="E73" s="396"/>
      <c r="F73" s="396"/>
      <c r="G73" s="396"/>
      <c r="H73" s="396"/>
      <c r="I73" s="396"/>
      <c r="J73" s="396"/>
      <c r="K73" s="396"/>
      <c r="L73" s="396"/>
      <c r="M73" s="396"/>
      <c r="N73" s="396"/>
      <c r="O73" s="396"/>
      <c r="P73" s="396"/>
    </row>
    <row r="74" spans="2:16" ht="15.75">
      <c r="B74" s="396"/>
      <c r="C74" s="396"/>
      <c r="D74" s="396"/>
      <c r="E74" s="396"/>
      <c r="F74" s="396"/>
      <c r="G74" s="396"/>
      <c r="H74" s="396"/>
      <c r="I74" s="396"/>
      <c r="J74" s="396"/>
      <c r="K74" s="396"/>
      <c r="L74" s="396"/>
      <c r="M74" s="396"/>
      <c r="N74" s="396"/>
      <c r="O74" s="396"/>
      <c r="P74" s="396"/>
    </row>
    <row r="75" spans="2:16" ht="15.75">
      <c r="B75" s="396"/>
      <c r="C75" s="396"/>
      <c r="D75" s="396"/>
      <c r="E75" s="396"/>
      <c r="F75" s="396"/>
      <c r="G75" s="396"/>
      <c r="H75" s="396"/>
      <c r="I75" s="396"/>
      <c r="J75" s="396"/>
      <c r="K75" s="396"/>
      <c r="L75" s="396"/>
      <c r="M75" s="396"/>
      <c r="N75" s="396"/>
      <c r="O75" s="396"/>
      <c r="P75" s="396"/>
    </row>
    <row r="76" spans="2:16" ht="15.75">
      <c r="B76" s="396"/>
      <c r="C76" s="396"/>
      <c r="D76" s="396"/>
      <c r="E76" s="396"/>
      <c r="F76" s="396"/>
      <c r="G76" s="396"/>
      <c r="H76" s="396"/>
      <c r="I76" s="396"/>
      <c r="J76" s="396"/>
      <c r="K76" s="396"/>
      <c r="L76" s="396"/>
      <c r="M76" s="396"/>
      <c r="N76" s="396"/>
      <c r="O76" s="396"/>
      <c r="P76" s="396"/>
    </row>
    <row r="77" spans="2:16" ht="15.75">
      <c r="B77" s="396"/>
      <c r="C77" s="396"/>
      <c r="D77" s="396"/>
      <c r="E77" s="396"/>
      <c r="F77" s="396"/>
      <c r="G77" s="396"/>
      <c r="H77" s="396"/>
      <c r="I77" s="396"/>
      <c r="J77" s="396"/>
      <c r="K77" s="396"/>
      <c r="L77" s="396"/>
      <c r="M77" s="396"/>
      <c r="N77" s="396"/>
      <c r="O77" s="396"/>
      <c r="P77" s="396"/>
    </row>
    <row r="78" spans="2:16" ht="15.75">
      <c r="B78" s="396"/>
      <c r="C78" s="396"/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</row>
    <row r="79" spans="2:16" ht="15.75">
      <c r="B79" s="396"/>
      <c r="C79" s="396"/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</row>
    <row r="80" spans="2:16" ht="15.75">
      <c r="B80" s="396"/>
      <c r="C80" s="396"/>
      <c r="D80" s="396"/>
      <c r="E80" s="396"/>
      <c r="F80" s="396"/>
      <c r="G80" s="396"/>
      <c r="H80" s="396"/>
      <c r="I80" s="396"/>
      <c r="J80" s="396"/>
      <c r="K80" s="396"/>
      <c r="L80" s="396"/>
      <c r="M80" s="396"/>
      <c r="N80" s="396"/>
      <c r="O80" s="396"/>
      <c r="P80" s="396"/>
    </row>
    <row r="81" spans="2:16" ht="15.75">
      <c r="B81" s="396"/>
      <c r="C81" s="396"/>
      <c r="D81" s="396"/>
      <c r="E81" s="396"/>
      <c r="F81" s="396"/>
      <c r="G81" s="396"/>
      <c r="H81" s="396"/>
      <c r="I81" s="396"/>
      <c r="J81" s="396"/>
      <c r="K81" s="396"/>
      <c r="L81" s="396"/>
      <c r="M81" s="396"/>
      <c r="N81" s="396"/>
      <c r="O81" s="396"/>
      <c r="P81" s="396"/>
    </row>
    <row r="82" spans="2:16" ht="15.75">
      <c r="B82" s="396"/>
      <c r="C82" s="396"/>
      <c r="D82" s="396"/>
      <c r="E82" s="396"/>
      <c r="F82" s="396"/>
      <c r="G82" s="396"/>
      <c r="H82" s="396"/>
      <c r="I82" s="396"/>
      <c r="J82" s="396"/>
      <c r="K82" s="396"/>
      <c r="L82" s="396"/>
      <c r="M82" s="396"/>
      <c r="N82" s="396"/>
      <c r="O82" s="396"/>
      <c r="P82" s="396"/>
    </row>
    <row r="83" spans="2:16" ht="15.75">
      <c r="B83" s="396"/>
      <c r="C83" s="396"/>
      <c r="D83" s="396"/>
      <c r="E83" s="396"/>
      <c r="F83" s="396"/>
      <c r="G83" s="396"/>
      <c r="H83" s="396"/>
      <c r="I83" s="396"/>
      <c r="J83" s="396"/>
      <c r="K83" s="396"/>
      <c r="L83" s="396"/>
      <c r="M83" s="396"/>
      <c r="N83" s="396"/>
      <c r="O83" s="396"/>
      <c r="P83" s="396"/>
    </row>
    <row r="84" spans="2:16" ht="15.75">
      <c r="B84" s="396"/>
      <c r="C84" s="396"/>
      <c r="D84" s="396"/>
      <c r="E84" s="396"/>
      <c r="F84" s="396"/>
      <c r="G84" s="396"/>
      <c r="H84" s="396"/>
      <c r="I84" s="396"/>
      <c r="J84" s="396"/>
      <c r="K84" s="396"/>
      <c r="L84" s="396"/>
      <c r="M84" s="396"/>
      <c r="N84" s="396"/>
      <c r="O84" s="396"/>
      <c r="P84" s="396"/>
    </row>
    <row r="85" spans="2:16" ht="15.75">
      <c r="B85" s="396"/>
      <c r="C85" s="396"/>
      <c r="D85" s="396"/>
      <c r="E85" s="396"/>
      <c r="F85" s="396"/>
      <c r="G85" s="396"/>
      <c r="H85" s="396"/>
      <c r="I85" s="396"/>
      <c r="J85" s="396"/>
      <c r="K85" s="396"/>
      <c r="L85" s="396"/>
      <c r="M85" s="396"/>
      <c r="N85" s="396"/>
      <c r="O85" s="396"/>
      <c r="P85" s="396"/>
    </row>
    <row r="86" spans="2:16" ht="15.75">
      <c r="B86" s="396"/>
      <c r="C86" s="396"/>
      <c r="D86" s="396"/>
      <c r="E86" s="396"/>
      <c r="F86" s="396"/>
      <c r="G86" s="396"/>
      <c r="H86" s="396"/>
      <c r="I86" s="396"/>
      <c r="J86" s="396"/>
      <c r="K86" s="396"/>
      <c r="L86" s="396"/>
      <c r="M86" s="396"/>
      <c r="N86" s="396"/>
      <c r="O86" s="396"/>
      <c r="P86" s="396"/>
    </row>
    <row r="87" spans="2:16" ht="15.75">
      <c r="B87" s="396"/>
      <c r="C87" s="396"/>
      <c r="D87" s="396"/>
      <c r="E87" s="396"/>
      <c r="F87" s="396"/>
      <c r="G87" s="396"/>
      <c r="H87" s="396"/>
      <c r="I87" s="396"/>
      <c r="J87" s="396"/>
      <c r="K87" s="396"/>
      <c r="L87" s="396"/>
      <c r="M87" s="396"/>
      <c r="N87" s="396"/>
      <c r="O87" s="396"/>
      <c r="P87" s="396"/>
    </row>
    <row r="88" spans="2:16" ht="15.75">
      <c r="B88" s="396"/>
      <c r="C88" s="396"/>
      <c r="D88" s="396"/>
      <c r="E88" s="396"/>
      <c r="F88" s="396"/>
      <c r="G88" s="396"/>
      <c r="H88" s="396"/>
      <c r="I88" s="396"/>
      <c r="J88" s="396"/>
      <c r="K88" s="396"/>
      <c r="L88" s="396"/>
      <c r="M88" s="396"/>
      <c r="N88" s="396"/>
      <c r="O88" s="396"/>
      <c r="P88" s="396"/>
    </row>
    <row r="89" spans="2:16" ht="15.75">
      <c r="B89" s="396"/>
      <c r="C89" s="396"/>
      <c r="D89" s="396"/>
      <c r="E89" s="396"/>
      <c r="F89" s="396"/>
      <c r="G89" s="396"/>
      <c r="H89" s="396"/>
      <c r="I89" s="396"/>
      <c r="J89" s="396"/>
      <c r="K89" s="396"/>
      <c r="L89" s="396"/>
      <c r="M89" s="396"/>
      <c r="N89" s="396"/>
      <c r="O89" s="396"/>
      <c r="P89" s="396"/>
    </row>
    <row r="90" spans="2:16" ht="15.75">
      <c r="B90" s="396"/>
      <c r="C90" s="396"/>
      <c r="D90" s="396"/>
      <c r="E90" s="396"/>
      <c r="F90" s="396"/>
      <c r="G90" s="396"/>
      <c r="H90" s="396"/>
      <c r="I90" s="396"/>
      <c r="J90" s="396"/>
      <c r="K90" s="396"/>
      <c r="L90" s="396"/>
      <c r="M90" s="396"/>
      <c r="N90" s="396"/>
      <c r="O90" s="396"/>
      <c r="P90" s="396"/>
    </row>
    <row r="91" spans="2:16" ht="15.75">
      <c r="B91" s="396"/>
      <c r="C91" s="396"/>
      <c r="D91" s="396"/>
      <c r="E91" s="396"/>
      <c r="F91" s="396"/>
      <c r="G91" s="396"/>
      <c r="H91" s="396"/>
      <c r="I91" s="396"/>
      <c r="J91" s="396"/>
      <c r="K91" s="396"/>
      <c r="L91" s="396"/>
      <c r="M91" s="396"/>
      <c r="N91" s="396"/>
      <c r="O91" s="396"/>
      <c r="P91" s="396"/>
    </row>
    <row r="92" spans="2:16" ht="15.75">
      <c r="B92" s="396"/>
      <c r="C92" s="396"/>
      <c r="D92" s="396"/>
      <c r="E92" s="396"/>
      <c r="F92" s="396"/>
      <c r="G92" s="396"/>
      <c r="H92" s="396"/>
      <c r="I92" s="396"/>
      <c r="J92" s="396"/>
      <c r="K92" s="396"/>
      <c r="L92" s="396"/>
      <c r="M92" s="396"/>
      <c r="N92" s="396"/>
      <c r="O92" s="396"/>
      <c r="P92" s="396"/>
    </row>
    <row r="93" spans="2:16" ht="15.75">
      <c r="B93" s="396"/>
      <c r="C93" s="396"/>
      <c r="D93" s="396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6"/>
      <c r="P93" s="396"/>
    </row>
    <row r="94" spans="2:16" ht="15.75"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396"/>
      <c r="M94" s="396"/>
      <c r="N94" s="396"/>
      <c r="O94" s="396"/>
      <c r="P94" s="396"/>
    </row>
    <row r="95" spans="2:16" ht="15.75">
      <c r="B95" s="396"/>
      <c r="C95" s="396"/>
      <c r="K95" s="396"/>
      <c r="L95" s="396"/>
      <c r="M95" s="396"/>
      <c r="N95" s="396"/>
      <c r="O95" s="396"/>
      <c r="P95" s="396"/>
    </row>
    <row r="96" spans="2:16" ht="15.75">
      <c r="B96" s="396"/>
      <c r="C96" s="396"/>
      <c r="K96" s="396"/>
      <c r="L96" s="396"/>
      <c r="M96" s="396"/>
      <c r="N96" s="396"/>
      <c r="O96" s="396"/>
      <c r="P96" s="396"/>
    </row>
  </sheetData>
  <sheetProtection/>
  <mergeCells count="21">
    <mergeCell ref="B4:H4"/>
    <mergeCell ref="B6:B7"/>
    <mergeCell ref="C6:C7"/>
    <mergeCell ref="D6:D7"/>
    <mergeCell ref="E6:E7"/>
    <mergeCell ref="M6:M7"/>
    <mergeCell ref="C40:F40"/>
    <mergeCell ref="F6:F7"/>
    <mergeCell ref="G6:G7"/>
    <mergeCell ref="O6:O7"/>
    <mergeCell ref="H6:H7"/>
    <mergeCell ref="P6:P7"/>
    <mergeCell ref="N6:N7"/>
    <mergeCell ref="T6:T7"/>
    <mergeCell ref="I6:I7"/>
    <mergeCell ref="J6:J7"/>
    <mergeCell ref="K6:K7"/>
    <mergeCell ref="L6:L7"/>
    <mergeCell ref="Q6:Q7"/>
    <mergeCell ref="S6:S7"/>
    <mergeCell ref="R6:R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  <colBreaks count="1" manualBreakCount="1">
    <brk id="12" max="65535" man="1"/>
  </colBreaks>
  <ignoredErrors>
    <ignoredError sqref="B33:B38 B14:B3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3:P31"/>
  <sheetViews>
    <sheetView tabSelected="1" zoomScale="75" zoomScaleNormal="75" zoomScalePageLayoutView="0" workbookViewId="0" topLeftCell="A1">
      <selection activeCell="E19" sqref="E19"/>
    </sheetView>
  </sheetViews>
  <sheetFormatPr defaultColWidth="9.140625" defaultRowHeight="12.75"/>
  <cols>
    <col min="1" max="3" width="9.140625" style="243" customWidth="1"/>
    <col min="4" max="4" width="50.7109375" style="243" customWidth="1"/>
    <col min="5" max="5" width="25.7109375" style="243" customWidth="1"/>
    <col min="6" max="6" width="2.28125" style="243" customWidth="1"/>
    <col min="7" max="7" width="9.140625" style="243" customWidth="1"/>
    <col min="8" max="8" width="69.00390625" style="243" customWidth="1"/>
    <col min="9" max="9" width="25.7109375" style="243" customWidth="1"/>
    <col min="10" max="16384" width="9.140625" style="243" customWidth="1"/>
  </cols>
  <sheetData>
    <row r="3" ht="12.75">
      <c r="I3" s="320" t="s">
        <v>926</v>
      </c>
    </row>
    <row r="5" spans="3:9" s="19" customFormat="1" ht="18">
      <c r="C5" s="421" t="s">
        <v>898</v>
      </c>
      <c r="D5" s="421"/>
      <c r="E5" s="421"/>
      <c r="F5" s="421"/>
      <c r="G5" s="421"/>
      <c r="H5" s="421"/>
      <c r="I5" s="421"/>
    </row>
    <row r="6" spans="3:6" s="19" customFormat="1" ht="18">
      <c r="C6" s="249"/>
      <c r="D6" s="249"/>
      <c r="E6" s="249"/>
      <c r="F6" s="249"/>
    </row>
    <row r="7" spans="3:9" s="19" customFormat="1" ht="21" customHeight="1">
      <c r="C7" s="474" t="s">
        <v>866</v>
      </c>
      <c r="D7" s="474" t="s">
        <v>897</v>
      </c>
      <c r="E7" s="475" t="s">
        <v>868</v>
      </c>
      <c r="F7" s="479"/>
      <c r="G7" s="474" t="s">
        <v>866</v>
      </c>
      <c r="H7" s="474" t="s">
        <v>897</v>
      </c>
      <c r="I7" s="475" t="s">
        <v>868</v>
      </c>
    </row>
    <row r="8" spans="3:16" s="19" customFormat="1" ht="25.5" customHeight="1">
      <c r="C8" s="474"/>
      <c r="D8" s="474"/>
      <c r="E8" s="475"/>
      <c r="F8" s="480"/>
      <c r="G8" s="474"/>
      <c r="H8" s="474"/>
      <c r="I8" s="475"/>
      <c r="J8" s="472"/>
      <c r="K8" s="473"/>
      <c r="L8" s="472"/>
      <c r="M8" s="473"/>
      <c r="N8" s="472"/>
      <c r="O8" s="472"/>
      <c r="P8" s="472"/>
    </row>
    <row r="9" spans="3:16" s="19" customFormat="1" ht="30" customHeight="1">
      <c r="C9" s="321"/>
      <c r="D9" s="321" t="s">
        <v>316</v>
      </c>
      <c r="E9" s="201">
        <v>124</v>
      </c>
      <c r="F9" s="322"/>
      <c r="G9" s="321"/>
      <c r="H9" s="321" t="s">
        <v>1081</v>
      </c>
      <c r="I9" s="201">
        <f>E31</f>
        <v>119</v>
      </c>
      <c r="J9" s="472"/>
      <c r="K9" s="473"/>
      <c r="L9" s="472"/>
      <c r="M9" s="473"/>
      <c r="N9" s="472"/>
      <c r="O9" s="472"/>
      <c r="P9" s="472"/>
    </row>
    <row r="10" spans="3:16" s="269" customFormat="1" ht="30" customHeight="1">
      <c r="C10" s="323" t="s">
        <v>930</v>
      </c>
      <c r="D10" s="324" t="s">
        <v>1076</v>
      </c>
      <c r="E10" s="325"/>
      <c r="F10" s="326"/>
      <c r="G10" s="323" t="s">
        <v>930</v>
      </c>
      <c r="H10" s="324" t="s">
        <v>315</v>
      </c>
      <c r="I10" s="325"/>
      <c r="J10" s="473"/>
      <c r="K10" s="473"/>
      <c r="L10" s="472"/>
      <c r="M10" s="473"/>
      <c r="N10" s="472"/>
      <c r="O10" s="472"/>
      <c r="P10" s="472"/>
    </row>
    <row r="11" spans="3:16" s="19" customFormat="1" ht="30" customHeight="1">
      <c r="C11" s="323" t="s">
        <v>931</v>
      </c>
      <c r="D11" s="327"/>
      <c r="E11" s="328"/>
      <c r="F11" s="329"/>
      <c r="G11" s="323" t="s">
        <v>931</v>
      </c>
      <c r="H11" s="327"/>
      <c r="I11" s="328"/>
      <c r="J11" s="34"/>
      <c r="K11" s="34"/>
      <c r="L11" s="34"/>
      <c r="M11" s="34"/>
      <c r="N11" s="34"/>
      <c r="O11" s="34"/>
      <c r="P11" s="34"/>
    </row>
    <row r="12" spans="3:16" s="19" customFormat="1" ht="30" customHeight="1">
      <c r="C12" s="323" t="s">
        <v>932</v>
      </c>
      <c r="D12" s="327"/>
      <c r="E12" s="328"/>
      <c r="F12" s="329"/>
      <c r="G12" s="323" t="s">
        <v>932</v>
      </c>
      <c r="H12" s="327"/>
      <c r="I12" s="328"/>
      <c r="J12" s="34"/>
      <c r="K12" s="34"/>
      <c r="L12" s="34"/>
      <c r="M12" s="34"/>
      <c r="N12" s="34"/>
      <c r="O12" s="34"/>
      <c r="P12" s="34"/>
    </row>
    <row r="13" spans="3:16" s="19" customFormat="1" ht="30" customHeight="1">
      <c r="C13" s="323" t="s">
        <v>933</v>
      </c>
      <c r="D13" s="327"/>
      <c r="E13" s="328"/>
      <c r="F13" s="329"/>
      <c r="G13" s="323" t="s">
        <v>933</v>
      </c>
      <c r="H13" s="327"/>
      <c r="I13" s="328"/>
      <c r="J13" s="34"/>
      <c r="K13" s="34"/>
      <c r="L13" s="34"/>
      <c r="M13" s="34"/>
      <c r="N13" s="34"/>
      <c r="O13" s="34"/>
      <c r="P13" s="34"/>
    </row>
    <row r="14" spans="3:16" s="19" customFormat="1" ht="30" customHeight="1">
      <c r="C14" s="323" t="s">
        <v>934</v>
      </c>
      <c r="D14" s="327"/>
      <c r="E14" s="328"/>
      <c r="F14" s="329"/>
      <c r="G14" s="323" t="s">
        <v>934</v>
      </c>
      <c r="H14" s="327"/>
      <c r="I14" s="328"/>
      <c r="J14" s="34"/>
      <c r="K14" s="34"/>
      <c r="L14" s="34"/>
      <c r="M14" s="34"/>
      <c r="N14" s="34"/>
      <c r="O14" s="34"/>
      <c r="P14" s="34"/>
    </row>
    <row r="15" spans="3:16" s="333" customFormat="1" ht="30" customHeight="1">
      <c r="C15" s="330" t="s">
        <v>935</v>
      </c>
      <c r="D15" s="324" t="s">
        <v>1077</v>
      </c>
      <c r="E15" s="331"/>
      <c r="F15" s="332"/>
      <c r="G15" s="330" t="s">
        <v>935</v>
      </c>
      <c r="H15" s="324" t="s">
        <v>1082</v>
      </c>
      <c r="I15" s="331"/>
      <c r="J15" s="208"/>
      <c r="K15" s="208"/>
      <c r="L15" s="208"/>
      <c r="M15" s="208"/>
      <c r="N15" s="208"/>
      <c r="O15" s="208"/>
      <c r="P15" s="208"/>
    </row>
    <row r="16" spans="3:16" s="19" customFormat="1" ht="30" customHeight="1">
      <c r="C16" s="323" t="s">
        <v>936</v>
      </c>
      <c r="D16" s="327"/>
      <c r="E16" s="328"/>
      <c r="F16" s="329"/>
      <c r="G16" s="323" t="s">
        <v>936</v>
      </c>
      <c r="H16" s="327"/>
      <c r="I16" s="328"/>
      <c r="J16" s="34"/>
      <c r="K16" s="34"/>
      <c r="L16" s="34"/>
      <c r="M16" s="34"/>
      <c r="N16" s="34"/>
      <c r="O16" s="34"/>
      <c r="P16" s="34"/>
    </row>
    <row r="17" spans="3:16" s="19" customFormat="1" ht="30" customHeight="1">
      <c r="C17" s="323" t="s">
        <v>937</v>
      </c>
      <c r="D17" s="327"/>
      <c r="E17" s="328"/>
      <c r="F17" s="329"/>
      <c r="G17" s="323" t="s">
        <v>937</v>
      </c>
      <c r="H17" s="327"/>
      <c r="I17" s="328"/>
      <c r="J17" s="34"/>
      <c r="K17" s="34"/>
      <c r="L17" s="34"/>
      <c r="M17" s="34"/>
      <c r="N17" s="34"/>
      <c r="O17" s="34"/>
      <c r="P17" s="34"/>
    </row>
    <row r="18" spans="3:16" s="19" customFormat="1" ht="30" customHeight="1">
      <c r="C18" s="321"/>
      <c r="D18" s="321" t="s">
        <v>1078</v>
      </c>
      <c r="E18" s="334">
        <v>124</v>
      </c>
      <c r="F18" s="478"/>
      <c r="G18" s="335"/>
      <c r="H18" s="321" t="s">
        <v>1083</v>
      </c>
      <c r="I18" s="201">
        <f>I9-I11</f>
        <v>119</v>
      </c>
      <c r="J18" s="34"/>
      <c r="K18" s="34"/>
      <c r="L18" s="34"/>
      <c r="M18" s="34"/>
      <c r="N18" s="34"/>
      <c r="O18" s="34"/>
      <c r="P18" s="34"/>
    </row>
    <row r="19" spans="3:16" s="19" customFormat="1" ht="15">
      <c r="C19" s="336"/>
      <c r="D19" s="336"/>
      <c r="E19" s="336" t="s">
        <v>386</v>
      </c>
      <c r="F19" s="478"/>
      <c r="G19" s="337"/>
      <c r="H19" s="337"/>
      <c r="I19" s="337"/>
      <c r="J19" s="34"/>
      <c r="K19" s="34"/>
      <c r="L19" s="34"/>
      <c r="M19" s="34"/>
      <c r="N19" s="34"/>
      <c r="O19" s="34"/>
      <c r="P19" s="34"/>
    </row>
    <row r="20" spans="3:16" s="19" customFormat="1" ht="15">
      <c r="C20" s="474" t="s">
        <v>866</v>
      </c>
      <c r="D20" s="474" t="s">
        <v>897</v>
      </c>
      <c r="E20" s="476" t="s">
        <v>868</v>
      </c>
      <c r="F20" s="478"/>
      <c r="G20" s="477" t="s">
        <v>866</v>
      </c>
      <c r="H20" s="474" t="s">
        <v>897</v>
      </c>
      <c r="I20" s="475" t="s">
        <v>868</v>
      </c>
      <c r="J20" s="34"/>
      <c r="K20" s="34"/>
      <c r="L20" s="34"/>
      <c r="M20" s="34"/>
      <c r="N20" s="34"/>
      <c r="O20" s="34"/>
      <c r="P20" s="34"/>
    </row>
    <row r="21" spans="3:16" s="19" customFormat="1" ht="15">
      <c r="C21" s="474"/>
      <c r="D21" s="474"/>
      <c r="E21" s="476"/>
      <c r="F21" s="478"/>
      <c r="G21" s="477"/>
      <c r="H21" s="474"/>
      <c r="I21" s="475"/>
      <c r="J21" s="34"/>
      <c r="K21" s="34"/>
      <c r="L21" s="34"/>
      <c r="M21" s="34"/>
      <c r="N21" s="34"/>
      <c r="O21" s="34"/>
      <c r="P21" s="34"/>
    </row>
    <row r="22" spans="3:9" s="338" customFormat="1" ht="30" customHeight="1">
      <c r="C22" s="321"/>
      <c r="D22" s="321" t="s">
        <v>1078</v>
      </c>
      <c r="E22" s="201">
        <v>124</v>
      </c>
      <c r="F22" s="322"/>
      <c r="G22" s="321"/>
      <c r="H22" s="321" t="s">
        <v>1083</v>
      </c>
      <c r="I22" s="201">
        <f>I18</f>
        <v>119</v>
      </c>
    </row>
    <row r="23" spans="3:9" s="338" customFormat="1" ht="30" customHeight="1">
      <c r="C23" s="323" t="s">
        <v>930</v>
      </c>
      <c r="D23" s="324" t="s">
        <v>1079</v>
      </c>
      <c r="E23" s="339"/>
      <c r="F23" s="329"/>
      <c r="G23" s="323" t="s">
        <v>930</v>
      </c>
      <c r="H23" s="324" t="s">
        <v>1084</v>
      </c>
      <c r="I23" s="328"/>
    </row>
    <row r="24" spans="3:9" s="338" customFormat="1" ht="30" customHeight="1">
      <c r="C24" s="323" t="s">
        <v>931</v>
      </c>
      <c r="D24" s="401" t="s">
        <v>1147</v>
      </c>
      <c r="E24" s="402">
        <v>12</v>
      </c>
      <c r="F24" s="329"/>
      <c r="G24" s="323" t="s">
        <v>931</v>
      </c>
      <c r="H24" s="327"/>
      <c r="I24" s="328"/>
    </row>
    <row r="25" spans="3:9" s="338" customFormat="1" ht="30" customHeight="1">
      <c r="C25" s="323" t="s">
        <v>932</v>
      </c>
      <c r="D25" s="327"/>
      <c r="E25" s="328"/>
      <c r="F25" s="329"/>
      <c r="G25" s="323" t="s">
        <v>932</v>
      </c>
      <c r="H25" s="327"/>
      <c r="I25" s="328"/>
    </row>
    <row r="26" spans="3:9" s="338" customFormat="1" ht="30" customHeight="1">
      <c r="C26" s="323" t="s">
        <v>933</v>
      </c>
      <c r="D26" s="327"/>
      <c r="E26" s="328"/>
      <c r="F26" s="329"/>
      <c r="G26" s="323" t="s">
        <v>933</v>
      </c>
      <c r="H26" s="327"/>
      <c r="I26" s="328"/>
    </row>
    <row r="27" spans="3:9" s="338" customFormat="1" ht="30" customHeight="1">
      <c r="C27" s="323" t="s">
        <v>934</v>
      </c>
      <c r="D27" s="327"/>
      <c r="E27" s="328"/>
      <c r="F27" s="329"/>
      <c r="G27" s="323" t="s">
        <v>934</v>
      </c>
      <c r="H27" s="327"/>
      <c r="I27" s="328"/>
    </row>
    <row r="28" spans="3:9" s="338" customFormat="1" ht="30" customHeight="1">
      <c r="C28" s="330" t="s">
        <v>935</v>
      </c>
      <c r="D28" s="324" t="s">
        <v>1080</v>
      </c>
      <c r="E28" s="340"/>
      <c r="F28" s="332"/>
      <c r="G28" s="330" t="s">
        <v>935</v>
      </c>
      <c r="H28" s="324" t="s">
        <v>1104</v>
      </c>
      <c r="I28" s="331"/>
    </row>
    <row r="29" spans="3:9" s="338" customFormat="1" ht="30" customHeight="1">
      <c r="C29" s="323" t="s">
        <v>936</v>
      </c>
      <c r="D29" s="405" t="s">
        <v>1150</v>
      </c>
      <c r="E29" s="402">
        <v>7</v>
      </c>
      <c r="F29" s="329"/>
      <c r="G29" s="323" t="s">
        <v>936</v>
      </c>
      <c r="H29" s="327"/>
      <c r="I29" s="328"/>
    </row>
    <row r="30" spans="3:9" s="338" customFormat="1" ht="30" customHeight="1">
      <c r="C30" s="323" t="s">
        <v>937</v>
      </c>
      <c r="D30" s="327"/>
      <c r="E30" s="328"/>
      <c r="F30" s="329"/>
      <c r="G30" s="323" t="s">
        <v>937</v>
      </c>
      <c r="H30" s="327"/>
      <c r="I30" s="328"/>
    </row>
    <row r="31" spans="3:9" s="338" customFormat="1" ht="30" customHeight="1">
      <c r="C31" s="321"/>
      <c r="D31" s="321" t="s">
        <v>1081</v>
      </c>
      <c r="E31" s="201">
        <f>E22-E24+E29</f>
        <v>119</v>
      </c>
      <c r="F31" s="322"/>
      <c r="G31" s="321"/>
      <c r="H31" s="321" t="s">
        <v>1085</v>
      </c>
      <c r="I31" s="201">
        <f>I22-I24</f>
        <v>119</v>
      </c>
    </row>
    <row r="32" s="338" customFormat="1" ht="12.75"/>
  </sheetData>
  <sheetProtection/>
  <mergeCells count="22">
    <mergeCell ref="E7:E8"/>
    <mergeCell ref="L8:L10"/>
    <mergeCell ref="M8:M10"/>
    <mergeCell ref="G7:G8"/>
    <mergeCell ref="H7:H8"/>
    <mergeCell ref="K8:K10"/>
    <mergeCell ref="C5:I5"/>
    <mergeCell ref="C20:C21"/>
    <mergeCell ref="D20:D21"/>
    <mergeCell ref="E20:E21"/>
    <mergeCell ref="G20:G21"/>
    <mergeCell ref="C7:C8"/>
    <mergeCell ref="I7:I8"/>
    <mergeCell ref="F18:F21"/>
    <mergeCell ref="F7:F8"/>
    <mergeCell ref="D7:D8"/>
    <mergeCell ref="O8:O10"/>
    <mergeCell ref="P8:P10"/>
    <mergeCell ref="N8:N10"/>
    <mergeCell ref="J8:J10"/>
    <mergeCell ref="H20:H21"/>
    <mergeCell ref="I20:I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01</cp:lastModifiedBy>
  <cp:lastPrinted>2016-02-11T09:07:27Z</cp:lastPrinted>
  <dcterms:created xsi:type="dcterms:W3CDTF">2013-03-07T07:52:21Z</dcterms:created>
  <dcterms:modified xsi:type="dcterms:W3CDTF">2016-02-17T06:41:24Z</dcterms:modified>
  <cp:category/>
  <cp:version/>
  <cp:contentType/>
  <cp:contentStatus/>
</cp:coreProperties>
</file>